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3250" windowHeight="12090" activeTab="3"/>
  </bookViews>
  <sheets>
    <sheet name="по СМО (месяц)  с 01.01.2023" sheetId="3" r:id="rId1"/>
    <sheet name="по СМО (месяц)  с 01.03.2023" sheetId="1" r:id="rId2"/>
    <sheet name="по СМО (месяц)  с 01.04.2023" sheetId="4" r:id="rId3"/>
    <sheet name="по СМО (месяц)  с 01.05.2023" sheetId="6" r:id="rId4"/>
  </sheets>
  <externalReferences>
    <externalReference r:id="rId5"/>
    <externalReference r:id="rId6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'по СМО (месяц)  с 01.01.2023'!$6:$6</definedName>
    <definedName name="_xlnm.Print_Titles" localSheetId="1">'по СМО (месяц)  с 01.03.2023'!$6:$6</definedName>
    <definedName name="_xlnm.Print_Titles" localSheetId="2">'по СМО (месяц)  с 01.04.2023'!$6:$8</definedName>
    <definedName name="_xlnm.Print_Titles" localSheetId="3">'по СМО (месяц)  с 01.05.2023'!$6:$8</definedName>
    <definedName name="_xlnm.Print_Area" localSheetId="0">'по СМО (месяц)  с 01.01.2023'!$A$2:$G$63</definedName>
    <definedName name="_xlnm.Print_Area" localSheetId="1">'по СМО (месяц)  с 01.03.2023'!$A$2:$G$64</definedName>
    <definedName name="_xlnm.Print_Area" localSheetId="2">'по СМО (месяц)  с 01.04.2023'!$A$2:$G$64</definedName>
    <definedName name="_xlnm.Print_Area" localSheetId="3">'по СМО (месяц)  с 01.05.2023'!$A$2:$G$64</definedName>
  </definedNames>
  <calcPr calcId="145621"/>
</workbook>
</file>

<file path=xl/calcChain.xml><?xml version="1.0" encoding="utf-8"?>
<calcChain xmlns="http://schemas.openxmlformats.org/spreadsheetml/2006/main">
  <c r="D64" i="6" l="1"/>
  <c r="E63" i="6"/>
  <c r="G62" i="6"/>
  <c r="G63" i="6" s="1"/>
  <c r="F62" i="6"/>
  <c r="E60" i="6"/>
  <c r="F60" i="6" s="1"/>
  <c r="F59" i="6"/>
  <c r="G59" i="6" s="1"/>
  <c r="G60" i="6" s="1"/>
  <c r="F57" i="6"/>
  <c r="E57" i="6"/>
  <c r="F56" i="6"/>
  <c r="G56" i="6" s="1"/>
  <c r="G57" i="6" s="1"/>
  <c r="E54" i="6"/>
  <c r="F54" i="6" s="1"/>
  <c r="F53" i="6"/>
  <c r="G53" i="6" s="1"/>
  <c r="G54" i="6" s="1"/>
  <c r="F51" i="6"/>
  <c r="E51" i="6"/>
  <c r="G50" i="6"/>
  <c r="G51" i="6" s="1"/>
  <c r="F50" i="6"/>
  <c r="E48" i="6"/>
  <c r="F48" i="6" s="1"/>
  <c r="F47" i="6"/>
  <c r="G47" i="6" s="1"/>
  <c r="G48" i="6" s="1"/>
  <c r="E45" i="6"/>
  <c r="F45" i="6" s="1"/>
  <c r="G44" i="6"/>
  <c r="G45" i="6" s="1"/>
  <c r="F44" i="6"/>
  <c r="E42" i="6"/>
  <c r="F42" i="6" s="1"/>
  <c r="F41" i="6"/>
  <c r="G41" i="6" s="1"/>
  <c r="G42" i="6" s="1"/>
  <c r="E38" i="6"/>
  <c r="E39" i="6" s="1"/>
  <c r="F39" i="6" s="1"/>
  <c r="F36" i="6"/>
  <c r="E36" i="6"/>
  <c r="F35" i="6"/>
  <c r="G35" i="6" s="1"/>
  <c r="G34" i="6"/>
  <c r="G36" i="6" s="1"/>
  <c r="F34" i="6"/>
  <c r="E32" i="6"/>
  <c r="F32" i="6" s="1"/>
  <c r="F31" i="6"/>
  <c r="G31" i="6" s="1"/>
  <c r="G32" i="6" s="1"/>
  <c r="F29" i="6"/>
  <c r="E29" i="6"/>
  <c r="F28" i="6"/>
  <c r="G28" i="6" s="1"/>
  <c r="G29" i="6" s="1"/>
  <c r="E26" i="6"/>
  <c r="F26" i="6" s="1"/>
  <c r="F25" i="6"/>
  <c r="G25" i="6" s="1"/>
  <c r="G26" i="6" s="1"/>
  <c r="F23" i="6"/>
  <c r="E23" i="6"/>
  <c r="G22" i="6"/>
  <c r="G23" i="6" s="1"/>
  <c r="F22" i="6"/>
  <c r="E20" i="6"/>
  <c r="F20" i="6" s="1"/>
  <c r="F19" i="6"/>
  <c r="G19" i="6" s="1"/>
  <c r="G20" i="6" s="1"/>
  <c r="E17" i="6"/>
  <c r="F17" i="6" s="1"/>
  <c r="G16" i="6"/>
  <c r="G17" i="6" s="1"/>
  <c r="F16" i="6"/>
  <c r="E14" i="6"/>
  <c r="F14" i="6" s="1"/>
  <c r="F13" i="6"/>
  <c r="G13" i="6" s="1"/>
  <c r="G14" i="6" s="1"/>
  <c r="F11" i="6"/>
  <c r="G11" i="6" s="1"/>
  <c r="E11" i="6"/>
  <c r="F10" i="6"/>
  <c r="G10" i="6" s="1"/>
  <c r="E64" i="6" l="1"/>
  <c r="F38" i="6"/>
  <c r="G38" i="6" s="1"/>
  <c r="G39" i="6" s="1"/>
  <c r="G64" i="6" s="1"/>
  <c r="F63" i="6"/>
  <c r="F64" i="6" s="1"/>
  <c r="H12" i="1"/>
  <c r="H15" i="1"/>
  <c r="H18" i="1"/>
  <c r="H21" i="1"/>
  <c r="H24" i="1"/>
  <c r="H27" i="1"/>
  <c r="H30" i="1"/>
  <c r="H33" i="1"/>
  <c r="H34" i="1"/>
  <c r="H35" i="1"/>
  <c r="H36" i="1"/>
  <c r="H37" i="1"/>
  <c r="H40" i="1"/>
  <c r="H43" i="1"/>
  <c r="H46" i="1"/>
  <c r="H49" i="1"/>
  <c r="H52" i="1"/>
  <c r="H55" i="1"/>
  <c r="H58" i="1"/>
  <c r="H61" i="1"/>
  <c r="E35" i="4"/>
  <c r="E34" i="4"/>
  <c r="E36" i="4"/>
  <c r="E38" i="4"/>
  <c r="E63" i="4"/>
  <c r="E57" i="4"/>
  <c r="F53" i="4"/>
  <c r="G53" i="4" s="1"/>
  <c r="G54" i="4" s="1"/>
  <c r="E45" i="4"/>
  <c r="F44" i="4"/>
  <c r="G44" i="4" s="1"/>
  <c r="G45" i="4" s="1"/>
  <c r="E42" i="4"/>
  <c r="F35" i="4"/>
  <c r="G35" i="4" s="1"/>
  <c r="E32" i="4"/>
  <c r="E17" i="4"/>
  <c r="F10" i="4"/>
  <c r="G10" i="4" s="1"/>
  <c r="F36" i="4" l="1"/>
  <c r="F47" i="4"/>
  <c r="G47" i="4" s="1"/>
  <c r="G48" i="4" s="1"/>
  <c r="F45" i="4"/>
  <c r="F63" i="4"/>
  <c r="E11" i="4"/>
  <c r="F17" i="4"/>
  <c r="F22" i="4"/>
  <c r="G22" i="4" s="1"/>
  <c r="G23" i="4" s="1"/>
  <c r="F32" i="4"/>
  <c r="F59" i="4"/>
  <c r="G59" i="4" s="1"/>
  <c r="G60" i="4" s="1"/>
  <c r="F28" i="4"/>
  <c r="G28" i="4" s="1"/>
  <c r="G29" i="4" s="1"/>
  <c r="F38" i="4"/>
  <c r="G38" i="4" s="1"/>
  <c r="G39" i="4" s="1"/>
  <c r="E54" i="4"/>
  <c r="F54" i="4" s="1"/>
  <c r="E60" i="4"/>
  <c r="F60" i="4" s="1"/>
  <c r="F13" i="4"/>
  <c r="G13" i="4" s="1"/>
  <c r="G14" i="4" s="1"/>
  <c r="E23" i="4"/>
  <c r="F23" i="4" s="1"/>
  <c r="E29" i="4"/>
  <c r="F29" i="4" s="1"/>
  <c r="D64" i="4"/>
  <c r="F50" i="4"/>
  <c r="G50" i="4" s="1"/>
  <c r="G51" i="4" s="1"/>
  <c r="F19" i="4"/>
  <c r="G19" i="4" s="1"/>
  <c r="G20" i="4" s="1"/>
  <c r="E51" i="4"/>
  <c r="F51" i="4" s="1"/>
  <c r="F62" i="4"/>
  <c r="G62" i="4" s="1"/>
  <c r="G63" i="4" s="1"/>
  <c r="E14" i="4"/>
  <c r="F14" i="4" s="1"/>
  <c r="E20" i="4"/>
  <c r="F20" i="4" s="1"/>
  <c r="F25" i="4"/>
  <c r="G25" i="4" s="1"/>
  <c r="G26" i="4" s="1"/>
  <c r="F31" i="4"/>
  <c r="G31" i="4" s="1"/>
  <c r="G32" i="4" s="1"/>
  <c r="F41" i="4"/>
  <c r="G41" i="4" s="1"/>
  <c r="G42" i="4" s="1"/>
  <c r="F57" i="4"/>
  <c r="F11" i="4"/>
  <c r="G11" i="4" s="1"/>
  <c r="F42" i="4"/>
  <c r="F16" i="4"/>
  <c r="G16" i="4" s="1"/>
  <c r="G17" i="4" s="1"/>
  <c r="F56" i="4"/>
  <c r="G56" i="4" s="1"/>
  <c r="G57" i="4" s="1"/>
  <c r="E26" i="4"/>
  <c r="F26" i="4" s="1"/>
  <c r="E39" i="4"/>
  <c r="F39" i="4" s="1"/>
  <c r="E48" i="4"/>
  <c r="F48" i="4" s="1"/>
  <c r="F34" i="4"/>
  <c r="G34" i="4" s="1"/>
  <c r="G36" i="4" s="1"/>
  <c r="E71" i="3"/>
  <c r="F63" i="3"/>
  <c r="D62" i="3"/>
  <c r="D63" i="3" s="1"/>
  <c r="G61" i="3"/>
  <c r="E61" i="3" s="1"/>
  <c r="D61" i="3"/>
  <c r="E60" i="3"/>
  <c r="D60" i="3"/>
  <c r="G59" i="3"/>
  <c r="E59" i="3"/>
  <c r="D59" i="3"/>
  <c r="G58" i="3"/>
  <c r="E58" i="3"/>
  <c r="D58" i="3"/>
  <c r="E57" i="3"/>
  <c r="D57" i="3"/>
  <c r="G56" i="3"/>
  <c r="E56" i="3"/>
  <c r="D56" i="3"/>
  <c r="G55" i="3"/>
  <c r="E55" i="3"/>
  <c r="D55" i="3"/>
  <c r="E54" i="3"/>
  <c r="D54" i="3"/>
  <c r="D53" i="3"/>
  <c r="G52" i="3"/>
  <c r="E52" i="3" s="1"/>
  <c r="D52" i="3"/>
  <c r="E51" i="3"/>
  <c r="D51" i="3"/>
  <c r="G50" i="3"/>
  <c r="E50" i="3"/>
  <c r="D50" i="3"/>
  <c r="G49" i="3"/>
  <c r="E49" i="3"/>
  <c r="D49" i="3"/>
  <c r="E48" i="3"/>
  <c r="D48" i="3"/>
  <c r="G47" i="3"/>
  <c r="E47" i="3"/>
  <c r="D47" i="3"/>
  <c r="G46" i="3"/>
  <c r="E46" i="3"/>
  <c r="D46" i="3"/>
  <c r="E45" i="3"/>
  <c r="D45" i="3"/>
  <c r="D44" i="3"/>
  <c r="G43" i="3"/>
  <c r="E43" i="3" s="1"/>
  <c r="D43" i="3"/>
  <c r="E42" i="3"/>
  <c r="D42" i="3"/>
  <c r="D41" i="3"/>
  <c r="G40" i="3"/>
  <c r="G41" i="3" s="1"/>
  <c r="E41" i="3" s="1"/>
  <c r="E40" i="3"/>
  <c r="D40" i="3"/>
  <c r="E39" i="3"/>
  <c r="D39" i="3"/>
  <c r="G38" i="3"/>
  <c r="E38" i="3"/>
  <c r="D38" i="3"/>
  <c r="G37" i="3"/>
  <c r="E37" i="3"/>
  <c r="D37" i="3"/>
  <c r="E36" i="3"/>
  <c r="D36" i="3"/>
  <c r="D35" i="3"/>
  <c r="G34" i="3"/>
  <c r="E34" i="3" s="1"/>
  <c r="D34" i="3"/>
  <c r="G33" i="3"/>
  <c r="E33" i="3" s="1"/>
  <c r="D33" i="3"/>
  <c r="E32" i="3"/>
  <c r="D32" i="3"/>
  <c r="D31" i="3"/>
  <c r="G30" i="3"/>
  <c r="G31" i="3" s="1"/>
  <c r="E31" i="3" s="1"/>
  <c r="E30" i="3"/>
  <c r="D30" i="3"/>
  <c r="E29" i="3"/>
  <c r="D29" i="3"/>
  <c r="D28" i="3"/>
  <c r="G27" i="3"/>
  <c r="G28" i="3" s="1"/>
  <c r="E28" i="3" s="1"/>
  <c r="E27" i="3"/>
  <c r="D27" i="3"/>
  <c r="E26" i="3"/>
  <c r="D26" i="3"/>
  <c r="G25" i="3"/>
  <c r="E25" i="3" s="1"/>
  <c r="D25" i="3"/>
  <c r="G24" i="3"/>
  <c r="E24" i="3" s="1"/>
  <c r="D24" i="3"/>
  <c r="E23" i="3"/>
  <c r="D23" i="3"/>
  <c r="D22" i="3"/>
  <c r="G21" i="3"/>
  <c r="G22" i="3" s="1"/>
  <c r="E22" i="3" s="1"/>
  <c r="E21" i="3"/>
  <c r="D21" i="3"/>
  <c r="E20" i="3"/>
  <c r="D20" i="3"/>
  <c r="D19" i="3"/>
  <c r="G18" i="3"/>
  <c r="G19" i="3" s="1"/>
  <c r="E19" i="3" s="1"/>
  <c r="E18" i="3"/>
  <c r="E17" i="3"/>
  <c r="D17" i="3"/>
  <c r="G16" i="3"/>
  <c r="E16" i="3"/>
  <c r="D16" i="3"/>
  <c r="G15" i="3"/>
  <c r="E15" i="3"/>
  <c r="E14" i="3"/>
  <c r="D14" i="3"/>
  <c r="G13" i="3"/>
  <c r="E13" i="3" s="1"/>
  <c r="D13" i="3"/>
  <c r="G12" i="3"/>
  <c r="E12" i="3" s="1"/>
  <c r="E11" i="3"/>
  <c r="D11" i="3"/>
  <c r="G10" i="3"/>
  <c r="E10" i="3"/>
  <c r="D10" i="3"/>
  <c r="G9" i="3"/>
  <c r="E9" i="3"/>
  <c r="E64" i="4" l="1"/>
  <c r="G64" i="4"/>
  <c r="F64" i="4"/>
  <c r="G35" i="3"/>
  <c r="E35" i="3" s="1"/>
  <c r="G44" i="3"/>
  <c r="E44" i="3" s="1"/>
  <c r="G53" i="3"/>
  <c r="E53" i="3" s="1"/>
  <c r="G62" i="3"/>
  <c r="E62" i="3" l="1"/>
  <c r="E63" i="3" s="1"/>
  <c r="G63" i="3"/>
  <c r="G72" i="1" l="1"/>
  <c r="E62" i="1"/>
  <c r="D62" i="1"/>
  <c r="D63" i="1" s="1"/>
  <c r="E59" i="1"/>
  <c r="E60" i="1" s="1"/>
  <c r="D59" i="1"/>
  <c r="D60" i="1" s="1"/>
  <c r="E56" i="1"/>
  <c r="D56" i="1"/>
  <c r="D57" i="1" s="1"/>
  <c r="E53" i="1"/>
  <c r="D53" i="1"/>
  <c r="D54" i="1" s="1"/>
  <c r="E50" i="1"/>
  <c r="E51" i="1" s="1"/>
  <c r="D50" i="1"/>
  <c r="D51" i="1" s="1"/>
  <c r="E47" i="1"/>
  <c r="E48" i="1" s="1"/>
  <c r="D47" i="1"/>
  <c r="E44" i="1"/>
  <c r="D44" i="1"/>
  <c r="D45" i="1" s="1"/>
  <c r="E41" i="1"/>
  <c r="D41" i="1"/>
  <c r="D42" i="1" s="1"/>
  <c r="E38" i="1"/>
  <c r="D38" i="1"/>
  <c r="D39" i="1" s="1"/>
  <c r="E35" i="1"/>
  <c r="D35" i="1"/>
  <c r="E34" i="1"/>
  <c r="D34" i="1"/>
  <c r="E31" i="1"/>
  <c r="E32" i="1" s="1"/>
  <c r="D31" i="1"/>
  <c r="D32" i="1" s="1"/>
  <c r="E28" i="1"/>
  <c r="E29" i="1" s="1"/>
  <c r="D28" i="1"/>
  <c r="D29" i="1" s="1"/>
  <c r="E25" i="1"/>
  <c r="E26" i="1" s="1"/>
  <c r="D25" i="1"/>
  <c r="D26" i="1" s="1"/>
  <c r="E22" i="1"/>
  <c r="D22" i="1"/>
  <c r="D23" i="1" s="1"/>
  <c r="E19" i="1"/>
  <c r="E20" i="1" s="1"/>
  <c r="D19" i="1"/>
  <c r="D20" i="1" s="1"/>
  <c r="E16" i="1"/>
  <c r="E17" i="1" s="1"/>
  <c r="D16" i="1"/>
  <c r="D17" i="1" s="1"/>
  <c r="E13" i="1"/>
  <c r="E14" i="1" s="1"/>
  <c r="D13" i="1"/>
  <c r="D14" i="1" s="1"/>
  <c r="E10" i="1"/>
  <c r="E11" i="1" s="1"/>
  <c r="D10" i="1"/>
  <c r="D11" i="1" s="1"/>
  <c r="F60" i="1" l="1"/>
  <c r="F53" i="1"/>
  <c r="F25" i="1"/>
  <c r="G25" i="1" s="1"/>
  <c r="F22" i="1"/>
  <c r="G22" i="1" s="1"/>
  <c r="F35" i="1"/>
  <c r="G35" i="1" s="1"/>
  <c r="F41" i="1"/>
  <c r="G41" i="1" s="1"/>
  <c r="F29" i="1"/>
  <c r="F32" i="1"/>
  <c r="E42" i="1"/>
  <c r="F42" i="1" s="1"/>
  <c r="E23" i="1"/>
  <c r="F23" i="1" s="1"/>
  <c r="F11" i="1"/>
  <c r="G11" i="1" s="1"/>
  <c r="E54" i="1"/>
  <c r="F54" i="1" s="1"/>
  <c r="F14" i="1"/>
  <c r="F26" i="1"/>
  <c r="F17" i="1"/>
  <c r="F20" i="1"/>
  <c r="F51" i="1"/>
  <c r="F59" i="1"/>
  <c r="F10" i="1"/>
  <c r="F16" i="1"/>
  <c r="F31" i="1"/>
  <c r="D36" i="1"/>
  <c r="F62" i="1"/>
  <c r="E63" i="1"/>
  <c r="F13" i="1"/>
  <c r="F19" i="1"/>
  <c r="F28" i="1"/>
  <c r="F34" i="1"/>
  <c r="E36" i="1"/>
  <c r="F44" i="1"/>
  <c r="E45" i="1"/>
  <c r="F45" i="1" s="1"/>
  <c r="D48" i="1"/>
  <c r="F48" i="1" s="1"/>
  <c r="F47" i="1"/>
  <c r="G53" i="1"/>
  <c r="F56" i="1"/>
  <c r="E57" i="1"/>
  <c r="F57" i="1" s="1"/>
  <c r="F38" i="1"/>
  <c r="E39" i="1"/>
  <c r="F39" i="1" s="1"/>
  <c r="F50" i="1"/>
  <c r="G42" i="1" l="1"/>
  <c r="H41" i="1"/>
  <c r="H11" i="1"/>
  <c r="H53" i="1"/>
  <c r="H22" i="1"/>
  <c r="G26" i="1"/>
  <c r="H25" i="1"/>
  <c r="D64" i="1"/>
  <c r="F36" i="1"/>
  <c r="G59" i="1"/>
  <c r="G50" i="1"/>
  <c r="G56" i="1"/>
  <c r="G54" i="1"/>
  <c r="G31" i="1"/>
  <c r="G44" i="1"/>
  <c r="G38" i="1"/>
  <c r="G47" i="1"/>
  <c r="G28" i="1"/>
  <c r="G16" i="1"/>
  <c r="G34" i="1"/>
  <c r="G19" i="1"/>
  <c r="E64" i="1"/>
  <c r="F63" i="1"/>
  <c r="F64" i="1" s="1"/>
  <c r="G10" i="1"/>
  <c r="G23" i="1"/>
  <c r="G13" i="1"/>
  <c r="G62" i="1"/>
  <c r="H13" i="1" l="1"/>
  <c r="H23" i="1"/>
  <c r="H16" i="1"/>
  <c r="H54" i="1"/>
  <c r="H10" i="1"/>
  <c r="H56" i="1"/>
  <c r="H50" i="1"/>
  <c r="H26" i="1"/>
  <c r="H38" i="1"/>
  <c r="H59" i="1"/>
  <c r="H28" i="1"/>
  <c r="H47" i="1"/>
  <c r="H62" i="1"/>
  <c r="H19" i="1"/>
  <c r="H44" i="1"/>
  <c r="H31" i="1"/>
  <c r="H42" i="1"/>
  <c r="G60" i="1"/>
  <c r="G36" i="1"/>
  <c r="G48" i="1"/>
  <c r="G51" i="1"/>
  <c r="G14" i="1"/>
  <c r="G20" i="1"/>
  <c r="G17" i="1"/>
  <c r="G39" i="1"/>
  <c r="G45" i="1"/>
  <c r="G32" i="1"/>
  <c r="G63" i="1"/>
  <c r="G29" i="1"/>
  <c r="G57" i="1"/>
  <c r="H39" i="1" l="1"/>
  <c r="H17" i="1"/>
  <c r="H20" i="1"/>
  <c r="H29" i="1"/>
  <c r="H63" i="1"/>
  <c r="H32" i="1"/>
  <c r="H51" i="1"/>
  <c r="H57" i="1"/>
  <c r="H60" i="1"/>
  <c r="H14" i="1"/>
  <c r="H45" i="1"/>
  <c r="H48" i="1"/>
  <c r="G64" i="1"/>
  <c r="H64" i="1" l="1"/>
</calcChain>
</file>

<file path=xl/sharedStrings.xml><?xml version="1.0" encoding="utf-8"?>
<sst xmlns="http://schemas.openxmlformats.org/spreadsheetml/2006/main" count="269" uniqueCount="80">
  <si>
    <t>Распределение объемов финансового обеспечения скорой медицинской помощи по подушевому нормативу между страховыми организациями и медицинскими организациями, 
оказываемой в 2023 году (в расчете на месяц)</t>
  </si>
  <si>
    <t>руб.</t>
  </si>
  <si>
    <t>Наименование МО</t>
  </si>
  <si>
    <t>Дифференцированный подушевой норматив финансирования
 ДПн (руб./год)</t>
  </si>
  <si>
    <t>ВСЕГО, в т.ч.:</t>
  </si>
  <si>
    <t xml:space="preserve">Хабаровский филиал 
АО "СК "СОГАЗ-МЕД"
</t>
  </si>
  <si>
    <t>Численность об-служиваемого населения, застрахованных в системе ОМС на 01.01.23 (чел.)</t>
  </si>
  <si>
    <t>Объем финансирования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</si>
  <si>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</si>
  <si>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</si>
  <si>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</si>
  <si>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</si>
  <si>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</si>
  <si>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</si>
  <si>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</si>
  <si>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"Амурская центральная районная больница"  министерства здравоохранения Хабаровского края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</si>
  <si>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</si>
  <si>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</si>
  <si>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</si>
  <si>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</si>
  <si>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</si>
  <si>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</si>
  <si>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</si>
  <si>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</si>
  <si>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</si>
  <si>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</si>
  <si>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</si>
  <si>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</si>
  <si>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</si>
  <si>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</si>
  <si>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</si>
  <si>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</si>
  <si>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</si>
  <si>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</si>
  <si>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</si>
  <si>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</si>
  <si>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</si>
  <si>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</si>
  <si>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</si>
  <si>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</si>
  <si>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</si>
  <si>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</si>
  <si>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</si>
  <si>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</si>
  <si>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</si>
  <si>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</si>
  <si>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</si>
  <si>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</si>
  <si>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</si>
  <si>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</si>
  <si>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</si>
  <si>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</si>
  <si>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</si>
  <si>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</si>
  <si>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</si>
  <si>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</si>
  <si>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</si>
  <si>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</si>
  <si>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</si>
  <si>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</si>
  <si>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</si>
  <si>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</si>
  <si>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</si>
  <si>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</si>
  <si>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Приложение № 9                                               
к Решению Комиссии по разработке ТП ОМС 
от 31.01.2023 № 1</t>
  </si>
  <si>
    <t>Расчетный объем финансирования</t>
  </si>
  <si>
    <t xml:space="preserve">Хабаровский филиал 
АО "СК "СОГАЗ-МЕД"  </t>
  </si>
  <si>
    <t>Среднемесячная численность (чел.)</t>
  </si>
  <si>
    <t>Численность обслуживаемого населения, застрахованных в системе ОМС на 01.03.23 (чел.)</t>
  </si>
  <si>
    <t>Численность обслуживаемого населения, застрахованных в системе ОМС на 01.04.23 (чел.)</t>
  </si>
  <si>
    <t>А</t>
  </si>
  <si>
    <t>Приложение № 7                                              
к Решению Комиссии по разработке ТП ОМС 
от 31.03.2023 № 3</t>
  </si>
  <si>
    <t>Численность обслуживаемого населения, застрахованных в системе ОМС на 01.05.23 (чел.)</t>
  </si>
  <si>
    <t>Информация  объемов финансового обеспечения скорой медицинской помощи по подушевому нормативу между страховыми организациями и медицинскими организациями, 
оказываемой в 2023 году (в расчете на месяц)</t>
  </si>
  <si>
    <t>Объем финансирования (руб.)</t>
  </si>
  <si>
    <t>Таблица № 1</t>
  </si>
  <si>
    <t>Приложение №  8                                            
к Решению Комиссии по разработке ТП ОМС 
от 30.05.2023 № 5</t>
  </si>
  <si>
    <t>Приложение № 8                                            
к Решению Комиссии по разработке ТП ОМС 
от 30.05.2023  № 5</t>
  </si>
  <si>
    <t>Таблица №2</t>
  </si>
  <si>
    <t>Численность обслуживаемого населения, застрахованных в системе ОМС на 01.06.23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</si>
</sst>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0" fontId="5" fillId="0" borderId="7" xfId="0" applyFont="1" applyBorder="1" applyAlignment="1">
      <alignment wrapText="1"/>
    </xf>
    <xf numFmtId="164" fontId="7" fillId="0" borderId="6" xfId="1" applyFont="1" applyBorder="1" applyAlignment="1">
      <alignment vertical="center" wrapText="1"/>
    </xf>
    <xf numFmtId="0" fontId="8" fillId="0" borderId="7" xfId="0" applyFont="1" applyBorder="1" applyAlignment="1">
      <alignment wrapText="1"/>
    </xf>
    <xf numFmtId="0" fontId="8" fillId="2" borderId="7" xfId="0" applyFont="1" applyFill="1" applyBorder="1" applyAlignment="1">
      <alignment wrapText="1"/>
    </xf>
    <xf numFmtId="0" fontId="2" fillId="3" borderId="0" xfId="0" applyFont="1" applyFill="1" applyAlignment="1">
      <alignment wrapText="1"/>
    </xf>
    <xf numFmtId="1" fontId="2" fillId="0" borderId="0" xfId="0" applyNumberFormat="1" applyFont="1" applyAlignment="1">
      <alignment wrapText="1"/>
    </xf>
    <xf numFmtId="0" fontId="9" fillId="4" borderId="7" xfId="0" applyFont="1" applyFill="1" applyBorder="1" applyAlignment="1">
      <alignment wrapText="1"/>
    </xf>
    <xf numFmtId="164" fontId="5" fillId="0" borderId="7" xfId="1" applyNumberFormat="1" applyFont="1" applyBorder="1" applyAlignment="1">
      <alignment wrapText="1"/>
    </xf>
    <xf numFmtId="165" fontId="5" fillId="0" borderId="7" xfId="1" applyNumberFormat="1" applyFont="1" applyBorder="1" applyAlignment="1">
      <alignment wrapText="1"/>
    </xf>
    <xf numFmtId="164" fontId="2" fillId="0" borderId="0" xfId="0" applyNumberFormat="1" applyFont="1" applyAlignment="1">
      <alignment wrapText="1"/>
    </xf>
    <xf numFmtId="165" fontId="2" fillId="0" borderId="0" xfId="0" applyNumberFormat="1" applyFont="1" applyAlignment="1">
      <alignment wrapText="1"/>
    </xf>
    <xf numFmtId="43" fontId="2" fillId="0" borderId="0" xfId="0" applyNumberFormat="1" applyFont="1" applyAlignment="1">
      <alignment wrapText="1"/>
    </xf>
    <xf numFmtId="43" fontId="2" fillId="3" borderId="0" xfId="0" applyNumberFormat="1" applyFont="1" applyFill="1" applyAlignment="1">
      <alignment wrapText="1"/>
    </xf>
    <xf numFmtId="1" fontId="10" fillId="0" borderId="0" xfId="0" applyNumberFormat="1" applyFont="1" applyAlignment="1">
      <alignment wrapText="1"/>
    </xf>
    <xf numFmtId="0" fontId="11" fillId="0" borderId="7" xfId="0" applyFont="1" applyBorder="1" applyAlignment="1">
      <alignment wrapText="1"/>
    </xf>
    <xf numFmtId="165" fontId="11" fillId="0" borderId="7" xfId="1" applyNumberFormat="1" applyFont="1" applyBorder="1" applyAlignment="1">
      <alignment wrapText="1"/>
    </xf>
    <xf numFmtId="164" fontId="11" fillId="0" borderId="7" xfId="1" applyNumberFormat="1" applyFont="1" applyBorder="1" applyAlignment="1">
      <alignment wrapText="1"/>
    </xf>
    <xf numFmtId="0" fontId="10" fillId="0" borderId="0" xfId="0" applyFont="1" applyAlignment="1">
      <alignment wrapText="1"/>
    </xf>
    <xf numFmtId="0" fontId="10" fillId="3" borderId="0" xfId="0" applyFont="1" applyFill="1" applyAlignment="1">
      <alignment wrapText="1"/>
    </xf>
    <xf numFmtId="165" fontId="8" fillId="0" borderId="7" xfId="1" applyNumberFormat="1" applyFont="1" applyBorder="1" applyAlignment="1">
      <alignment wrapText="1"/>
    </xf>
    <xf numFmtId="165" fontId="7" fillId="0" borderId="7" xfId="1" applyNumberFormat="1" applyFont="1" applyBorder="1" applyAlignment="1">
      <alignment wrapText="1"/>
    </xf>
    <xf numFmtId="0" fontId="12" fillId="0" borderId="7" xfId="0" applyFont="1" applyBorder="1" applyAlignment="1">
      <alignment wrapText="1"/>
    </xf>
    <xf numFmtId="0" fontId="2" fillId="2" borderId="6" xfId="0" applyFont="1" applyFill="1" applyBorder="1" applyAlignment="1">
      <alignment wrapText="1"/>
    </xf>
    <xf numFmtId="164" fontId="5" fillId="2" borderId="7" xfId="1" applyNumberFormat="1" applyFont="1" applyFill="1" applyBorder="1" applyAlignment="1">
      <alignment wrapText="1"/>
    </xf>
    <xf numFmtId="164" fontId="11" fillId="2" borderId="7" xfId="1" applyNumberFormat="1" applyFont="1" applyFill="1" applyBorder="1" applyAlignment="1">
      <alignment wrapText="1"/>
    </xf>
    <xf numFmtId="166" fontId="11" fillId="0" borderId="7" xfId="1" applyNumberFormat="1" applyFont="1" applyBorder="1" applyAlignment="1">
      <alignment wrapText="1"/>
    </xf>
    <xf numFmtId="164" fontId="2" fillId="0" borderId="0" xfId="1" applyFont="1" applyAlignment="1">
      <alignment wrapText="1"/>
    </xf>
    <xf numFmtId="0" fontId="7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wrapText="1"/>
    </xf>
    <xf numFmtId="0" fontId="6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</cellXfs>
  <cellStyles count="42">
    <cellStyle name="Обычный" xfId="0" builtinId="0"/>
    <cellStyle name="Обычный 2" xfId="3"/>
    <cellStyle name="Обычный 2 2" xfId="4"/>
    <cellStyle name="Обычный 2 3" xfId="5"/>
    <cellStyle name="Обычный 3" xfId="2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gaeva\Desktop\plvf9_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1 (2)"/>
      <sheetName val="Лист2"/>
      <sheetName val="Лист3"/>
    </sheetNames>
    <sheetDataSet>
      <sheetData sheetId="0"/>
      <sheetData sheetId="1">
        <row r="11">
          <cell r="C11">
            <v>1</v>
          </cell>
          <cell r="D11" t="str">
            <v>ХАБАРОВСК г.</v>
          </cell>
          <cell r="E11">
            <v>524684</v>
          </cell>
          <cell r="F11">
            <v>71513</v>
          </cell>
          <cell r="G11">
            <v>596197</v>
          </cell>
          <cell r="H11">
            <v>524142</v>
          </cell>
          <cell r="I11">
            <v>71379</v>
          </cell>
          <cell r="J11">
            <v>595521</v>
          </cell>
          <cell r="K11">
            <v>595859</v>
          </cell>
        </row>
        <row r="12">
          <cell r="C12">
            <v>2</v>
          </cell>
          <cell r="D12" t="str">
            <v>КОМСОМОЛЬСК-на-АМУРЕ г.</v>
          </cell>
          <cell r="E12">
            <v>221755</v>
          </cell>
          <cell r="F12">
            <v>8439</v>
          </cell>
          <cell r="G12">
            <v>230194</v>
          </cell>
          <cell r="H12">
            <v>221268</v>
          </cell>
          <cell r="I12">
            <v>8425</v>
          </cell>
          <cell r="J12">
            <v>229693</v>
          </cell>
          <cell r="K12">
            <v>229944</v>
          </cell>
        </row>
        <row r="13">
          <cell r="C13">
            <v>3</v>
          </cell>
          <cell r="D13" t="str">
            <v>АМУРСКИЙ Р-Н</v>
          </cell>
          <cell r="E13">
            <v>60386</v>
          </cell>
          <cell r="F13">
            <v>1050</v>
          </cell>
          <cell r="G13">
            <v>61436</v>
          </cell>
          <cell r="H13">
            <v>60251</v>
          </cell>
          <cell r="I13">
            <v>1133</v>
          </cell>
          <cell r="J13">
            <v>61384</v>
          </cell>
          <cell r="K13">
            <v>61410</v>
          </cell>
        </row>
        <row r="14">
          <cell r="C14">
            <v>6</v>
          </cell>
          <cell r="D14" t="str">
            <v>АЯНО-МАЙСКИЙ Р-Н</v>
          </cell>
          <cell r="E14">
            <v>2282</v>
          </cell>
          <cell r="F14">
            <v>28</v>
          </cell>
          <cell r="G14">
            <v>2310</v>
          </cell>
          <cell r="H14">
            <v>2269</v>
          </cell>
          <cell r="I14">
            <v>28</v>
          </cell>
          <cell r="J14">
            <v>2297</v>
          </cell>
          <cell r="K14">
            <v>2304</v>
          </cell>
        </row>
        <row r="15">
          <cell r="C15">
            <v>5</v>
          </cell>
          <cell r="D15" t="str">
            <v>БИКИНСКИЙ Р-Н</v>
          </cell>
          <cell r="E15">
            <v>20422</v>
          </cell>
          <cell r="F15">
            <v>632</v>
          </cell>
          <cell r="G15">
            <v>21054</v>
          </cell>
          <cell r="H15">
            <v>20345</v>
          </cell>
          <cell r="I15">
            <v>628</v>
          </cell>
          <cell r="J15">
            <v>20973</v>
          </cell>
          <cell r="K15">
            <v>21014</v>
          </cell>
        </row>
        <row r="16">
          <cell r="C16">
            <v>4</v>
          </cell>
          <cell r="D16" t="str">
            <v>ВАНИНСКИЙ Р-Н</v>
          </cell>
          <cell r="E16">
            <v>30354</v>
          </cell>
          <cell r="F16">
            <v>1878</v>
          </cell>
          <cell r="G16">
            <v>32232</v>
          </cell>
          <cell r="H16">
            <v>30325</v>
          </cell>
          <cell r="I16">
            <v>1880</v>
          </cell>
          <cell r="J16">
            <v>32205</v>
          </cell>
          <cell r="K16">
            <v>32219</v>
          </cell>
        </row>
        <row r="17">
          <cell r="C17">
            <v>7</v>
          </cell>
          <cell r="D17" t="str">
            <v>ВЕРХНЕБУРЕИНСКИЙ Р-Н</v>
          </cell>
          <cell r="E17">
            <v>26019</v>
          </cell>
          <cell r="F17">
            <v>690</v>
          </cell>
          <cell r="G17">
            <v>26709</v>
          </cell>
          <cell r="H17">
            <v>25951</v>
          </cell>
          <cell r="I17">
            <v>683</v>
          </cell>
          <cell r="J17">
            <v>26634</v>
          </cell>
          <cell r="K17">
            <v>26672</v>
          </cell>
        </row>
        <row r="18">
          <cell r="C18">
            <v>8</v>
          </cell>
          <cell r="D18" t="str">
            <v>ВЯЗЕМСКИЙ Р-Н</v>
          </cell>
          <cell r="E18">
            <v>22536</v>
          </cell>
          <cell r="F18">
            <v>367</v>
          </cell>
          <cell r="G18">
            <v>22903</v>
          </cell>
          <cell r="H18">
            <v>22501</v>
          </cell>
          <cell r="I18">
            <v>369</v>
          </cell>
          <cell r="J18">
            <v>22870</v>
          </cell>
          <cell r="K18">
            <v>22887</v>
          </cell>
        </row>
        <row r="19">
          <cell r="C19">
            <v>11</v>
          </cell>
          <cell r="D19" t="str">
            <v>КОМСОМОЛЬСКИЙ Р-Н</v>
          </cell>
          <cell r="E19">
            <v>22314</v>
          </cell>
          <cell r="G19">
            <v>22314</v>
          </cell>
          <cell r="H19">
            <v>22279</v>
          </cell>
          <cell r="J19">
            <v>22279</v>
          </cell>
          <cell r="K19">
            <v>22297</v>
          </cell>
        </row>
        <row r="20">
          <cell r="C20">
            <v>20</v>
          </cell>
          <cell r="D20" t="str">
            <v>НАНАЙСКИЙ Р-Н</v>
          </cell>
          <cell r="E20">
            <v>17035</v>
          </cell>
          <cell r="F20">
            <v>231</v>
          </cell>
          <cell r="G20">
            <v>17266</v>
          </cell>
          <cell r="H20">
            <v>17004</v>
          </cell>
          <cell r="I20">
            <v>229</v>
          </cell>
          <cell r="J20">
            <v>17233</v>
          </cell>
          <cell r="K20">
            <v>17250</v>
          </cell>
        </row>
        <row r="21">
          <cell r="C21">
            <v>17</v>
          </cell>
          <cell r="D21" t="str">
            <v>НИКОЛАЕВСКИЙ Р-Н</v>
          </cell>
          <cell r="E21">
            <v>29495</v>
          </cell>
          <cell r="F21">
            <v>412</v>
          </cell>
          <cell r="G21">
            <v>29907</v>
          </cell>
          <cell r="H21">
            <v>29402</v>
          </cell>
          <cell r="I21">
            <v>407</v>
          </cell>
          <cell r="J21">
            <v>29809</v>
          </cell>
          <cell r="K21">
            <v>29858</v>
          </cell>
        </row>
        <row r="22">
          <cell r="C22">
            <v>15</v>
          </cell>
          <cell r="D22" t="str">
            <v>ОХОТСКИЙ Р-Н</v>
          </cell>
          <cell r="E22">
            <v>7053</v>
          </cell>
          <cell r="F22">
            <v>269</v>
          </cell>
          <cell r="G22">
            <v>7322</v>
          </cell>
          <cell r="H22">
            <v>7028</v>
          </cell>
          <cell r="I22">
            <v>262</v>
          </cell>
          <cell r="J22">
            <v>7290</v>
          </cell>
          <cell r="K22">
            <v>7306</v>
          </cell>
        </row>
        <row r="23">
          <cell r="D23" t="str">
            <v>ИМЕНИ ПОЛИНЫ ОСИПЕНКО Р-Н</v>
          </cell>
          <cell r="E23">
            <v>4741</v>
          </cell>
          <cell r="F23">
            <v>70</v>
          </cell>
          <cell r="G23">
            <v>4811</v>
          </cell>
          <cell r="H23">
            <v>4725</v>
          </cell>
          <cell r="I23">
            <v>70</v>
          </cell>
          <cell r="J23">
            <v>4795</v>
          </cell>
          <cell r="K23">
            <v>4803</v>
          </cell>
        </row>
        <row r="24">
          <cell r="C24">
            <v>14</v>
          </cell>
          <cell r="D24" t="str">
            <v>ИМЕНИ ЛАЗО Р-Н</v>
          </cell>
          <cell r="E24">
            <v>47549</v>
          </cell>
          <cell r="F24">
            <v>914</v>
          </cell>
          <cell r="G24">
            <v>48463</v>
          </cell>
          <cell r="H24">
            <v>47467</v>
          </cell>
          <cell r="I24">
            <v>909</v>
          </cell>
          <cell r="J24">
            <v>48376</v>
          </cell>
          <cell r="K24">
            <v>48420</v>
          </cell>
        </row>
        <row r="25">
          <cell r="C25">
            <v>12</v>
          </cell>
          <cell r="D25" t="str">
            <v>СОВЕТСКО-ГАВАНСКИЙ Р-Н</v>
          </cell>
          <cell r="E25">
            <v>35185</v>
          </cell>
          <cell r="F25">
            <v>990</v>
          </cell>
          <cell r="G25">
            <v>36175</v>
          </cell>
          <cell r="H25">
            <v>35114</v>
          </cell>
          <cell r="I25">
            <v>967</v>
          </cell>
          <cell r="J25">
            <v>36081</v>
          </cell>
          <cell r="K25">
            <v>36128</v>
          </cell>
        </row>
        <row r="26">
          <cell r="C26">
            <v>13</v>
          </cell>
          <cell r="D26" t="str">
            <v>СОЛНЕЧНЫЙ Р-Н</v>
          </cell>
          <cell r="E26">
            <v>28822</v>
          </cell>
          <cell r="F26">
            <v>741</v>
          </cell>
          <cell r="G26">
            <v>29563</v>
          </cell>
          <cell r="H26">
            <v>28764</v>
          </cell>
          <cell r="I26">
            <v>678</v>
          </cell>
          <cell r="J26">
            <v>29442</v>
          </cell>
          <cell r="K26">
            <v>29503</v>
          </cell>
        </row>
        <row r="27">
          <cell r="C27">
            <v>18</v>
          </cell>
          <cell r="D27" t="str">
            <v>ТУГУРО-ЧУМИКАНСКИЙ Р-Н</v>
          </cell>
          <cell r="E27">
            <v>2148</v>
          </cell>
          <cell r="F27">
            <v>38</v>
          </cell>
          <cell r="G27">
            <v>2186</v>
          </cell>
          <cell r="H27">
            <v>2145</v>
          </cell>
          <cell r="I27">
            <v>37</v>
          </cell>
          <cell r="J27">
            <v>2182</v>
          </cell>
          <cell r="K27">
            <v>2184</v>
          </cell>
        </row>
        <row r="28">
          <cell r="C28">
            <v>19</v>
          </cell>
          <cell r="D28" t="str">
            <v>УЛЬЧСКИЙ Р-Н</v>
          </cell>
          <cell r="E28">
            <v>17444</v>
          </cell>
          <cell r="F28">
            <v>149</v>
          </cell>
          <cell r="G28">
            <v>17593</v>
          </cell>
          <cell r="H28">
            <v>17386</v>
          </cell>
          <cell r="I28">
            <v>150</v>
          </cell>
          <cell r="J28">
            <v>17536</v>
          </cell>
          <cell r="K28">
            <v>17565</v>
          </cell>
        </row>
        <row r="29">
          <cell r="D29" t="str">
            <v>ХАБАРОВСКИЙ Р-Н</v>
          </cell>
          <cell r="E29">
            <v>69927</v>
          </cell>
          <cell r="G29">
            <v>69927</v>
          </cell>
          <cell r="H29">
            <v>69833</v>
          </cell>
          <cell r="J29">
            <v>69833</v>
          </cell>
          <cell r="K29">
            <v>69880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1"/>
  <sheetViews>
    <sheetView view="pageBreakPreview" zoomScale="53" zoomScaleNormal="72" zoomScaleSheetLayoutView="53" workbookViewId="0">
      <pane xSplit="2" ySplit="8" topLeftCell="C9" activePane="bottomRight" state="frozen"/>
      <selection activeCell="B1" sqref="B1"/>
      <selection pane="topRight" activeCell="C1" sqref="C1"/>
      <selection pane="bottomLeft" activeCell="B5" sqref="B5"/>
      <selection pane="bottomRight" activeCell="A2" sqref="A2:XFD2"/>
    </sheetView>
  </sheetViews>
  <sheetFormatPr defaultColWidth="9.140625" defaultRowHeight="18.75" x14ac:dyDescent="0.3"/>
  <cols>
    <col min="1" max="1" width="9" style="1" hidden="1" customWidth="1"/>
    <col min="2" max="2" width="40.7109375" style="1" customWidth="1"/>
    <col min="3" max="3" width="27.28515625" style="1" customWidth="1"/>
    <col min="4" max="4" width="28.85546875" style="1" customWidth="1"/>
    <col min="5" max="5" width="36.140625" style="1" customWidth="1"/>
    <col min="6" max="6" width="30.28515625" style="1" customWidth="1"/>
    <col min="7" max="7" width="34.42578125" style="1" customWidth="1"/>
    <col min="8" max="9" width="19.28515625" style="1" customWidth="1"/>
    <col min="10" max="10" width="12.85546875" style="1" customWidth="1"/>
    <col min="11" max="11" width="17.7109375" style="1" customWidth="1"/>
    <col min="12" max="13" width="9.140625" style="1"/>
    <col min="14" max="14" width="10.7109375" style="1" bestFit="1" customWidth="1"/>
    <col min="15" max="16384" width="9.140625" style="1"/>
  </cols>
  <sheetData>
    <row r="1" spans="1:14" ht="18" hidden="1" customHeight="1" x14ac:dyDescent="0.35"/>
    <row r="2" spans="1:14" ht="52.15" customHeight="1" x14ac:dyDescent="0.3">
      <c r="F2" s="48" t="s">
        <v>64</v>
      </c>
      <c r="G2" s="48"/>
    </row>
    <row r="3" spans="1:14" ht="22.9" customHeight="1" x14ac:dyDescent="0.35">
      <c r="F3" s="2"/>
      <c r="G3" s="2"/>
    </row>
    <row r="4" spans="1:14" ht="79.900000000000006" customHeight="1" x14ac:dyDescent="0.3">
      <c r="B4" s="49" t="s">
        <v>0</v>
      </c>
      <c r="C4" s="49"/>
      <c r="D4" s="49"/>
      <c r="E4" s="49"/>
      <c r="F4" s="49"/>
      <c r="G4" s="49"/>
    </row>
    <row r="5" spans="1:14" ht="27" customHeight="1" x14ac:dyDescent="0.3">
      <c r="B5" s="3"/>
      <c r="C5" s="3"/>
      <c r="D5" s="3"/>
      <c r="E5" s="3"/>
      <c r="F5" s="50" t="s">
        <v>1</v>
      </c>
      <c r="G5" s="50"/>
    </row>
    <row r="6" spans="1:14" s="4" customFormat="1" ht="43.9" customHeight="1" x14ac:dyDescent="0.3">
      <c r="B6" s="51" t="s">
        <v>2</v>
      </c>
      <c r="C6" s="53" t="s">
        <v>3</v>
      </c>
      <c r="D6" s="55" t="s">
        <v>4</v>
      </c>
      <c r="E6" s="56"/>
      <c r="F6" s="57" t="s">
        <v>5</v>
      </c>
      <c r="G6" s="58"/>
    </row>
    <row r="7" spans="1:14" s="4" customFormat="1" ht="124.9" customHeight="1" x14ac:dyDescent="0.3">
      <c r="B7" s="52"/>
      <c r="C7" s="54"/>
      <c r="D7" s="5" t="s">
        <v>6</v>
      </c>
      <c r="E7" s="35" t="s">
        <v>65</v>
      </c>
      <c r="F7" s="5" t="s">
        <v>6</v>
      </c>
      <c r="G7" s="6" t="s">
        <v>7</v>
      </c>
      <c r="M7" s="7"/>
      <c r="N7" s="7"/>
    </row>
    <row r="8" spans="1:14" ht="22.5" customHeight="1" x14ac:dyDescent="0.3">
      <c r="B8" s="8" t="s">
        <v>8</v>
      </c>
      <c r="C8" s="9"/>
      <c r="D8" s="10">
        <v>567798</v>
      </c>
      <c r="E8" s="11"/>
      <c r="F8" s="10"/>
      <c r="G8" s="10"/>
      <c r="M8" s="12"/>
      <c r="N8" s="12"/>
    </row>
    <row r="9" spans="1:14" ht="93.75" x14ac:dyDescent="0.3">
      <c r="A9" s="1">
        <v>1</v>
      </c>
      <c r="B9" s="14" t="s">
        <v>9</v>
      </c>
      <c r="C9" s="15">
        <v>1568.3</v>
      </c>
      <c r="D9" s="16">
        <v>594067</v>
      </c>
      <c r="E9" s="15">
        <f>G9</f>
        <v>77639606.340000004</v>
      </c>
      <c r="F9" s="16">
        <v>594067</v>
      </c>
      <c r="G9" s="15">
        <f>ROUND(F9*$C$9/12,2)</f>
        <v>77639606.340000004</v>
      </c>
      <c r="H9" s="18"/>
      <c r="I9" s="18"/>
      <c r="J9" s="18"/>
      <c r="K9" s="19"/>
      <c r="M9" s="12"/>
      <c r="N9" s="20"/>
    </row>
    <row r="10" spans="1:14" s="25" customFormat="1" ht="20.25" x14ac:dyDescent="0.3">
      <c r="B10" s="22" t="s">
        <v>10</v>
      </c>
      <c r="C10" s="15"/>
      <c r="D10" s="23">
        <f t="shared" ref="D10:E62" si="0">F10</f>
        <v>594067</v>
      </c>
      <c r="E10" s="24">
        <f t="shared" si="0"/>
        <v>77639606.340000004</v>
      </c>
      <c r="F10" s="23">
        <v>594067</v>
      </c>
      <c r="G10" s="24">
        <f t="shared" ref="G10" si="1">G9</f>
        <v>77639606.340000004</v>
      </c>
      <c r="H10" s="18"/>
      <c r="I10" s="18"/>
      <c r="J10" s="18"/>
      <c r="K10" s="19"/>
      <c r="M10" s="26"/>
      <c r="N10" s="20"/>
    </row>
    <row r="11" spans="1:14" ht="20.25" x14ac:dyDescent="0.3">
      <c r="B11" s="8" t="s">
        <v>11</v>
      </c>
      <c r="C11" s="15"/>
      <c r="D11" s="16">
        <f t="shared" si="0"/>
        <v>0</v>
      </c>
      <c r="E11" s="15">
        <f t="shared" si="0"/>
        <v>0</v>
      </c>
      <c r="F11" s="27">
        <v>0</v>
      </c>
      <c r="G11" s="27"/>
      <c r="H11" s="18"/>
      <c r="I11" s="18"/>
      <c r="J11" s="18"/>
      <c r="K11" s="19"/>
      <c r="M11" s="12"/>
      <c r="N11" s="20"/>
    </row>
    <row r="12" spans="1:14" ht="105.6" customHeight="1" x14ac:dyDescent="0.3">
      <c r="A12" s="1">
        <v>2</v>
      </c>
      <c r="B12" s="14" t="s">
        <v>12</v>
      </c>
      <c r="C12" s="15">
        <v>2041.3</v>
      </c>
      <c r="D12" s="16">
        <v>230340</v>
      </c>
      <c r="E12" s="15">
        <f t="shared" si="0"/>
        <v>39182753.5</v>
      </c>
      <c r="F12" s="16">
        <v>230340</v>
      </c>
      <c r="G12" s="15">
        <f>ROUND(F12*$C$12/12,2)</f>
        <v>39182753.5</v>
      </c>
      <c r="H12" s="18"/>
      <c r="I12" s="18"/>
      <c r="J12" s="18"/>
      <c r="K12" s="19"/>
      <c r="M12" s="12"/>
      <c r="N12" s="20"/>
    </row>
    <row r="13" spans="1:14" s="25" customFormat="1" ht="41.25" customHeight="1" x14ac:dyDescent="0.3">
      <c r="B13" s="22" t="s">
        <v>13</v>
      </c>
      <c r="C13" s="15"/>
      <c r="D13" s="23">
        <f t="shared" si="0"/>
        <v>230340</v>
      </c>
      <c r="E13" s="24">
        <f t="shared" si="0"/>
        <v>39182753.5</v>
      </c>
      <c r="F13" s="23">
        <v>230340</v>
      </c>
      <c r="G13" s="24">
        <f t="shared" ref="G13" si="2">G12</f>
        <v>39182753.5</v>
      </c>
      <c r="H13" s="18"/>
      <c r="I13" s="18"/>
      <c r="J13" s="18"/>
      <c r="K13" s="19"/>
      <c r="M13" s="26"/>
      <c r="N13" s="20"/>
    </row>
    <row r="14" spans="1:14" ht="20.25" x14ac:dyDescent="0.3">
      <c r="B14" s="8" t="s">
        <v>14</v>
      </c>
      <c r="C14" s="15"/>
      <c r="D14" s="16">
        <f t="shared" si="0"/>
        <v>0</v>
      </c>
      <c r="E14" s="15">
        <f t="shared" si="0"/>
        <v>0</v>
      </c>
      <c r="F14" s="28">
        <v>0</v>
      </c>
      <c r="G14" s="27"/>
      <c r="H14" s="18"/>
      <c r="I14" s="18"/>
      <c r="J14" s="18"/>
      <c r="K14" s="19"/>
      <c r="M14" s="12"/>
      <c r="N14" s="20"/>
    </row>
    <row r="15" spans="1:14" ht="79.5" customHeight="1" x14ac:dyDescent="0.3">
      <c r="A15" s="1">
        <v>3</v>
      </c>
      <c r="B15" s="14" t="s">
        <v>15</v>
      </c>
      <c r="C15" s="15">
        <v>1141.3</v>
      </c>
      <c r="D15" s="16">
        <v>61644</v>
      </c>
      <c r="E15" s="15">
        <f t="shared" si="0"/>
        <v>5862858.0999999996</v>
      </c>
      <c r="F15" s="16">
        <v>61644</v>
      </c>
      <c r="G15" s="15">
        <f>ROUND(F15*$C$15/12,2)</f>
        <v>5862858.0999999996</v>
      </c>
      <c r="H15" s="18"/>
      <c r="I15" s="18"/>
      <c r="J15" s="18"/>
      <c r="K15" s="19"/>
      <c r="M15" s="12"/>
      <c r="N15" s="20"/>
    </row>
    <row r="16" spans="1:14" s="25" customFormat="1" ht="20.25" x14ac:dyDescent="0.3">
      <c r="B16" s="22" t="s">
        <v>16</v>
      </c>
      <c r="C16" s="15"/>
      <c r="D16" s="23">
        <f t="shared" si="0"/>
        <v>61644</v>
      </c>
      <c r="E16" s="24">
        <f t="shared" si="0"/>
        <v>5862858.0999999996</v>
      </c>
      <c r="F16" s="23">
        <v>61644</v>
      </c>
      <c r="G16" s="24">
        <f t="shared" ref="G16" si="3">G15</f>
        <v>5862858.0999999996</v>
      </c>
      <c r="H16" s="18"/>
      <c r="I16" s="18"/>
      <c r="J16" s="18"/>
      <c r="K16" s="19"/>
      <c r="M16" s="26"/>
      <c r="N16" s="20"/>
    </row>
    <row r="17" spans="1:14" ht="20.25" x14ac:dyDescent="0.3">
      <c r="B17" s="8" t="s">
        <v>17</v>
      </c>
      <c r="C17" s="15"/>
      <c r="D17" s="16">
        <f t="shared" si="0"/>
        <v>0</v>
      </c>
      <c r="E17" s="15">
        <f t="shared" si="0"/>
        <v>0</v>
      </c>
      <c r="F17" s="27">
        <v>0</v>
      </c>
      <c r="G17" s="27"/>
      <c r="H17" s="18"/>
      <c r="I17" s="18"/>
      <c r="J17" s="18"/>
      <c r="K17" s="19"/>
      <c r="M17" s="12"/>
      <c r="N17" s="20"/>
    </row>
    <row r="18" spans="1:14" ht="78.599999999999994" customHeight="1" x14ac:dyDescent="0.3">
      <c r="A18" s="1">
        <v>4</v>
      </c>
      <c r="B18" s="14" t="s">
        <v>18</v>
      </c>
      <c r="C18" s="15">
        <v>1054.9000000000001</v>
      </c>
      <c r="D18" s="16">
        <v>32280</v>
      </c>
      <c r="E18" s="15">
        <f t="shared" si="0"/>
        <v>2837681</v>
      </c>
      <c r="F18" s="16">
        <v>32280</v>
      </c>
      <c r="G18" s="15">
        <f>ROUND(F18*$C$18/12,2)</f>
        <v>2837681</v>
      </c>
      <c r="H18" s="18"/>
      <c r="I18" s="18"/>
      <c r="J18" s="18"/>
      <c r="K18" s="19"/>
      <c r="M18" s="12"/>
      <c r="N18" s="20"/>
    </row>
    <row r="19" spans="1:14" s="25" customFormat="1" ht="20.25" x14ac:dyDescent="0.3">
      <c r="B19" s="22" t="s">
        <v>19</v>
      </c>
      <c r="C19" s="15"/>
      <c r="D19" s="23">
        <f t="shared" si="0"/>
        <v>32280</v>
      </c>
      <c r="E19" s="24">
        <f t="shared" si="0"/>
        <v>2837681</v>
      </c>
      <c r="F19" s="23">
        <v>32280</v>
      </c>
      <c r="G19" s="24">
        <f t="shared" ref="G19" si="4">G18</f>
        <v>2837681</v>
      </c>
      <c r="H19" s="18"/>
      <c r="I19" s="18"/>
      <c r="J19" s="18"/>
      <c r="K19" s="19"/>
      <c r="M19" s="26"/>
      <c r="N19" s="20"/>
    </row>
    <row r="20" spans="1:14" ht="20.25" x14ac:dyDescent="0.3">
      <c r="B20" s="8" t="s">
        <v>20</v>
      </c>
      <c r="C20" s="15"/>
      <c r="D20" s="16">
        <f t="shared" si="0"/>
        <v>0</v>
      </c>
      <c r="E20" s="15">
        <f t="shared" si="0"/>
        <v>0</v>
      </c>
      <c r="F20" s="27">
        <v>0</v>
      </c>
      <c r="G20" s="27"/>
      <c r="H20" s="18"/>
      <c r="I20" s="18"/>
      <c r="J20" s="18"/>
      <c r="K20" s="19"/>
      <c r="M20" s="12"/>
      <c r="N20" s="20"/>
    </row>
    <row r="21" spans="1:14" ht="101.25" x14ac:dyDescent="0.3">
      <c r="A21" s="1">
        <v>5</v>
      </c>
      <c r="B21" s="29" t="s">
        <v>21</v>
      </c>
      <c r="C21" s="15">
        <v>838.1</v>
      </c>
      <c r="D21" s="16">
        <f t="shared" si="0"/>
        <v>21100</v>
      </c>
      <c r="E21" s="15">
        <f t="shared" si="0"/>
        <v>1473659.17</v>
      </c>
      <c r="F21" s="16">
        <v>21100</v>
      </c>
      <c r="G21" s="15">
        <f>ROUND(F21*$C$21/12,2)</f>
        <v>1473659.17</v>
      </c>
      <c r="H21" s="18"/>
      <c r="I21" s="18"/>
      <c r="J21" s="18"/>
      <c r="K21" s="19"/>
      <c r="M21" s="12"/>
      <c r="N21" s="20"/>
    </row>
    <row r="22" spans="1:14" s="25" customFormat="1" ht="20.25" x14ac:dyDescent="0.3">
      <c r="B22" s="22" t="s">
        <v>22</v>
      </c>
      <c r="C22" s="15"/>
      <c r="D22" s="23">
        <f t="shared" si="0"/>
        <v>21100</v>
      </c>
      <c r="E22" s="24">
        <f t="shared" si="0"/>
        <v>1473659.17</v>
      </c>
      <c r="F22" s="23">
        <v>21100</v>
      </c>
      <c r="G22" s="24">
        <f t="shared" ref="G22" si="5">G21</f>
        <v>1473659.17</v>
      </c>
      <c r="H22" s="18"/>
      <c r="I22" s="18"/>
      <c r="J22" s="18"/>
      <c r="K22" s="19"/>
      <c r="M22" s="26"/>
      <c r="N22" s="20"/>
    </row>
    <row r="23" spans="1:14" ht="20.25" x14ac:dyDescent="0.3">
      <c r="B23" s="8" t="s">
        <v>23</v>
      </c>
      <c r="C23" s="15"/>
      <c r="D23" s="16">
        <f t="shared" si="0"/>
        <v>0</v>
      </c>
      <c r="E23" s="15">
        <f t="shared" si="0"/>
        <v>0</v>
      </c>
      <c r="F23" s="27">
        <v>0</v>
      </c>
      <c r="G23" s="27"/>
      <c r="H23" s="18"/>
      <c r="I23" s="18"/>
      <c r="J23" s="18"/>
      <c r="K23" s="19"/>
      <c r="M23" s="12"/>
      <c r="N23" s="20"/>
    </row>
    <row r="24" spans="1:14" ht="101.25" x14ac:dyDescent="0.3">
      <c r="A24" s="1">
        <v>6</v>
      </c>
      <c r="B24" s="29" t="s">
        <v>24</v>
      </c>
      <c r="C24" s="15">
        <v>1784.5</v>
      </c>
      <c r="D24" s="16">
        <f t="shared" si="0"/>
        <v>2317</v>
      </c>
      <c r="E24" s="15">
        <f t="shared" si="0"/>
        <v>344557.21</v>
      </c>
      <c r="F24" s="16">
        <v>2317</v>
      </c>
      <c r="G24" s="15">
        <f>ROUND(F24*$C$24/12,2)</f>
        <v>344557.21</v>
      </c>
      <c r="H24" s="18"/>
      <c r="I24" s="18"/>
      <c r="J24" s="18"/>
      <c r="K24" s="19"/>
      <c r="M24" s="12"/>
      <c r="N24" s="20"/>
    </row>
    <row r="25" spans="1:14" s="25" customFormat="1" ht="40.5" x14ac:dyDescent="0.3">
      <c r="B25" s="22" t="s">
        <v>25</v>
      </c>
      <c r="C25" s="15"/>
      <c r="D25" s="23">
        <f t="shared" si="0"/>
        <v>2317</v>
      </c>
      <c r="E25" s="24">
        <f t="shared" si="0"/>
        <v>344557.21</v>
      </c>
      <c r="F25" s="23">
        <v>2317</v>
      </c>
      <c r="G25" s="24">
        <f t="shared" ref="G25" si="6">G24</f>
        <v>344557.21</v>
      </c>
      <c r="H25" s="18"/>
      <c r="I25" s="18"/>
      <c r="J25" s="18"/>
      <c r="K25" s="19"/>
      <c r="M25" s="26"/>
      <c r="N25" s="20"/>
    </row>
    <row r="26" spans="1:14" ht="20.25" x14ac:dyDescent="0.3">
      <c r="B26" s="8" t="s">
        <v>26</v>
      </c>
      <c r="C26" s="15"/>
      <c r="D26" s="16">
        <f t="shared" si="0"/>
        <v>0</v>
      </c>
      <c r="E26" s="15">
        <f t="shared" si="0"/>
        <v>0</v>
      </c>
      <c r="F26" s="27">
        <v>0</v>
      </c>
      <c r="G26" s="27"/>
      <c r="H26" s="18"/>
      <c r="I26" s="18"/>
      <c r="J26" s="18"/>
      <c r="K26" s="19"/>
      <c r="M26" s="12"/>
      <c r="N26" s="20"/>
    </row>
    <row r="27" spans="1:14" ht="101.25" x14ac:dyDescent="0.3">
      <c r="A27" s="1">
        <v>7</v>
      </c>
      <c r="B27" s="29" t="s">
        <v>27</v>
      </c>
      <c r="C27" s="15">
        <v>1176.5</v>
      </c>
      <c r="D27" s="16">
        <f t="shared" si="0"/>
        <v>26766</v>
      </c>
      <c r="E27" s="15">
        <f t="shared" si="0"/>
        <v>2624183.25</v>
      </c>
      <c r="F27" s="16">
        <v>26766</v>
      </c>
      <c r="G27" s="15">
        <f>ROUND(F27*$C$27/12,2)</f>
        <v>2624183.25</v>
      </c>
      <c r="H27" s="18"/>
      <c r="I27" s="18"/>
      <c r="J27" s="18"/>
      <c r="K27" s="19"/>
      <c r="M27" s="12"/>
      <c r="N27" s="20"/>
    </row>
    <row r="28" spans="1:14" s="25" customFormat="1" ht="40.5" x14ac:dyDescent="0.3">
      <c r="B28" s="22" t="s">
        <v>28</v>
      </c>
      <c r="C28" s="15"/>
      <c r="D28" s="23">
        <f t="shared" si="0"/>
        <v>26766</v>
      </c>
      <c r="E28" s="24">
        <f t="shared" si="0"/>
        <v>2624183.25</v>
      </c>
      <c r="F28" s="23">
        <v>26766</v>
      </c>
      <c r="G28" s="24">
        <f t="shared" ref="G28" si="7">G27</f>
        <v>2624183.25</v>
      </c>
      <c r="H28" s="18"/>
      <c r="I28" s="18"/>
      <c r="J28" s="18"/>
      <c r="K28" s="19"/>
      <c r="M28" s="26"/>
      <c r="N28" s="20"/>
    </row>
    <row r="29" spans="1:14" ht="20.25" x14ac:dyDescent="0.3">
      <c r="B29" s="8" t="s">
        <v>29</v>
      </c>
      <c r="C29" s="15"/>
      <c r="D29" s="16">
        <f t="shared" si="0"/>
        <v>0</v>
      </c>
      <c r="E29" s="15">
        <f t="shared" si="0"/>
        <v>0</v>
      </c>
      <c r="F29" s="27">
        <v>0</v>
      </c>
      <c r="G29" s="27"/>
      <c r="H29" s="18"/>
      <c r="I29" s="18"/>
      <c r="J29" s="18"/>
      <c r="K29" s="19"/>
      <c r="M29" s="12"/>
      <c r="N29" s="20"/>
    </row>
    <row r="30" spans="1:14" ht="75" x14ac:dyDescent="0.3">
      <c r="A30" s="1">
        <v>8</v>
      </c>
      <c r="B30" s="14" t="s">
        <v>30</v>
      </c>
      <c r="C30" s="15">
        <v>838.1</v>
      </c>
      <c r="D30" s="16">
        <f t="shared" si="0"/>
        <v>22914</v>
      </c>
      <c r="E30" s="15">
        <f t="shared" si="0"/>
        <v>1600351.95</v>
      </c>
      <c r="F30" s="16">
        <v>22914</v>
      </c>
      <c r="G30" s="15">
        <f>ROUND(F30*$C$30/12,2)</f>
        <v>1600351.95</v>
      </c>
      <c r="H30" s="18"/>
      <c r="I30" s="18"/>
      <c r="J30" s="18"/>
      <c r="K30" s="19"/>
      <c r="M30" s="12"/>
      <c r="N30" s="20"/>
    </row>
    <row r="31" spans="1:14" s="25" customFormat="1" ht="20.25" x14ac:dyDescent="0.3">
      <c r="B31" s="22" t="s">
        <v>31</v>
      </c>
      <c r="C31" s="15"/>
      <c r="D31" s="23">
        <f t="shared" si="0"/>
        <v>22914</v>
      </c>
      <c r="E31" s="24">
        <f t="shared" si="0"/>
        <v>1600351.95</v>
      </c>
      <c r="F31" s="23">
        <v>22914</v>
      </c>
      <c r="G31" s="24">
        <f t="shared" ref="G31" si="8">G30</f>
        <v>1600351.95</v>
      </c>
      <c r="H31" s="18"/>
      <c r="I31" s="18"/>
      <c r="J31" s="18"/>
      <c r="K31" s="19"/>
      <c r="M31" s="26"/>
      <c r="N31" s="20"/>
    </row>
    <row r="32" spans="1:14" ht="40.5" x14ac:dyDescent="0.3">
      <c r="B32" s="8" t="s">
        <v>32</v>
      </c>
      <c r="C32" s="15"/>
      <c r="D32" s="16">
        <f t="shared" si="0"/>
        <v>0</v>
      </c>
      <c r="E32" s="15">
        <f t="shared" si="0"/>
        <v>0</v>
      </c>
      <c r="F32" s="27">
        <v>0</v>
      </c>
      <c r="G32" s="27"/>
      <c r="H32" s="18"/>
      <c r="I32" s="18"/>
      <c r="J32" s="18"/>
      <c r="K32" s="19"/>
      <c r="M32" s="12"/>
      <c r="N32" s="20"/>
    </row>
    <row r="33" spans="1:14" ht="75" x14ac:dyDescent="0.3">
      <c r="A33" s="1">
        <v>9</v>
      </c>
      <c r="B33" s="30" t="s">
        <v>33</v>
      </c>
      <c r="C33" s="15">
        <v>822</v>
      </c>
      <c r="D33" s="16">
        <f t="shared" si="0"/>
        <v>12215</v>
      </c>
      <c r="E33" s="15">
        <f t="shared" si="0"/>
        <v>836727.5</v>
      </c>
      <c r="F33" s="16">
        <v>12215</v>
      </c>
      <c r="G33" s="31">
        <f>ROUND(F33*$C$33/12,2)</f>
        <v>836727.5</v>
      </c>
      <c r="H33" s="18"/>
      <c r="I33" s="18"/>
      <c r="J33" s="18"/>
      <c r="K33" s="19"/>
      <c r="M33" s="12"/>
      <c r="N33" s="20"/>
    </row>
    <row r="34" spans="1:14" ht="105" customHeight="1" x14ac:dyDescent="0.3">
      <c r="A34" s="1">
        <v>10</v>
      </c>
      <c r="B34" s="29" t="s">
        <v>34</v>
      </c>
      <c r="C34" s="15">
        <v>791.5</v>
      </c>
      <c r="D34" s="16">
        <f t="shared" si="0"/>
        <v>57469</v>
      </c>
      <c r="E34" s="15">
        <f t="shared" si="0"/>
        <v>3790559.46</v>
      </c>
      <c r="F34" s="16">
        <v>57469</v>
      </c>
      <c r="G34" s="31">
        <f>ROUND(F34*$C$34/12,2)</f>
        <v>3790559.46</v>
      </c>
      <c r="H34" s="18"/>
      <c r="I34" s="18"/>
      <c r="J34" s="18"/>
      <c r="K34" s="19"/>
      <c r="M34" s="12"/>
      <c r="N34" s="20"/>
    </row>
    <row r="35" spans="1:14" s="25" customFormat="1" ht="32.450000000000003" customHeight="1" x14ac:dyDescent="0.3">
      <c r="B35" s="22" t="s">
        <v>35</v>
      </c>
      <c r="C35" s="15"/>
      <c r="D35" s="23">
        <f t="shared" si="0"/>
        <v>69684</v>
      </c>
      <c r="E35" s="24">
        <f t="shared" si="0"/>
        <v>4627286.96</v>
      </c>
      <c r="F35" s="23">
        <v>69684</v>
      </c>
      <c r="G35" s="24">
        <f t="shared" ref="G35" si="9">G33+G34</f>
        <v>4627286.96</v>
      </c>
      <c r="H35" s="18"/>
      <c r="I35" s="18"/>
      <c r="J35" s="18"/>
      <c r="K35" s="19"/>
      <c r="M35" s="26"/>
      <c r="N35" s="20"/>
    </row>
    <row r="36" spans="1:14" ht="20.25" x14ac:dyDescent="0.3">
      <c r="B36" s="8" t="s">
        <v>36</v>
      </c>
      <c r="C36" s="15"/>
      <c r="D36" s="16">
        <f t="shared" si="0"/>
        <v>0</v>
      </c>
      <c r="E36" s="15">
        <f t="shared" si="0"/>
        <v>0</v>
      </c>
      <c r="F36" s="27">
        <v>0</v>
      </c>
      <c r="G36" s="27"/>
      <c r="H36" s="18"/>
      <c r="I36" s="18"/>
      <c r="J36" s="18"/>
      <c r="K36" s="19"/>
      <c r="M36" s="12"/>
      <c r="N36" s="20"/>
    </row>
    <row r="37" spans="1:14" ht="101.25" x14ac:dyDescent="0.3">
      <c r="A37" s="1">
        <v>11</v>
      </c>
      <c r="B37" s="29" t="s">
        <v>37</v>
      </c>
      <c r="C37" s="15">
        <v>1154.0999999999999</v>
      </c>
      <c r="D37" s="16">
        <f t="shared" si="0"/>
        <v>27171</v>
      </c>
      <c r="E37" s="15">
        <f t="shared" si="0"/>
        <v>2613170.9300000002</v>
      </c>
      <c r="F37" s="16">
        <v>27171</v>
      </c>
      <c r="G37" s="15">
        <f>ROUND(F37*$C$37/12,2)</f>
        <v>2613170.9300000002</v>
      </c>
      <c r="H37" s="18"/>
      <c r="I37" s="18"/>
      <c r="J37" s="18"/>
      <c r="K37" s="19"/>
      <c r="M37" s="12"/>
      <c r="N37" s="20"/>
    </row>
    <row r="38" spans="1:14" s="25" customFormat="1" ht="40.5" x14ac:dyDescent="0.3">
      <c r="B38" s="22" t="s">
        <v>38</v>
      </c>
      <c r="C38" s="15"/>
      <c r="D38" s="23">
        <f t="shared" si="0"/>
        <v>27171</v>
      </c>
      <c r="E38" s="24">
        <f t="shared" si="0"/>
        <v>2613170.9300000002</v>
      </c>
      <c r="F38" s="23">
        <v>27171</v>
      </c>
      <c r="G38" s="24">
        <f t="shared" ref="G38" si="10">G37</f>
        <v>2613170.9300000002</v>
      </c>
      <c r="H38" s="18"/>
      <c r="I38" s="18"/>
      <c r="J38" s="18"/>
      <c r="K38" s="19"/>
      <c r="M38" s="26"/>
      <c r="N38" s="20"/>
    </row>
    <row r="39" spans="1:14" ht="20.25" x14ac:dyDescent="0.3">
      <c r="B39" s="8" t="s">
        <v>39</v>
      </c>
      <c r="C39" s="15"/>
      <c r="D39" s="16">
        <f t="shared" si="0"/>
        <v>0</v>
      </c>
      <c r="E39" s="15">
        <f t="shared" si="0"/>
        <v>0</v>
      </c>
      <c r="F39" s="27">
        <v>0</v>
      </c>
      <c r="G39" s="27"/>
      <c r="H39" s="18"/>
      <c r="I39" s="18"/>
      <c r="J39" s="18"/>
      <c r="K39" s="19"/>
      <c r="M39" s="12"/>
      <c r="N39" s="20"/>
    </row>
    <row r="40" spans="1:14" ht="75" x14ac:dyDescent="0.3">
      <c r="A40" s="1">
        <v>12</v>
      </c>
      <c r="B40" s="14" t="s">
        <v>40</v>
      </c>
      <c r="C40" s="15">
        <v>1070.3</v>
      </c>
      <c r="D40" s="16">
        <f t="shared" si="0"/>
        <v>36261</v>
      </c>
      <c r="E40" s="15">
        <f t="shared" si="0"/>
        <v>3234179.03</v>
      </c>
      <c r="F40" s="16">
        <v>36261</v>
      </c>
      <c r="G40" s="15">
        <f>ROUND(F40*$C$40/12,2)</f>
        <v>3234179.03</v>
      </c>
      <c r="H40" s="18"/>
      <c r="I40" s="18"/>
      <c r="J40" s="18"/>
      <c r="K40" s="19"/>
      <c r="M40" s="12"/>
      <c r="N40" s="20"/>
    </row>
    <row r="41" spans="1:14" s="25" customFormat="1" ht="40.5" x14ac:dyDescent="0.3">
      <c r="B41" s="22" t="s">
        <v>41</v>
      </c>
      <c r="C41" s="15"/>
      <c r="D41" s="23">
        <f t="shared" si="0"/>
        <v>36261</v>
      </c>
      <c r="E41" s="24">
        <f t="shared" si="0"/>
        <v>3234179.03</v>
      </c>
      <c r="F41" s="23">
        <v>36261</v>
      </c>
      <c r="G41" s="24">
        <f t="shared" ref="G41" si="11">G40</f>
        <v>3234179.03</v>
      </c>
      <c r="H41" s="18"/>
      <c r="I41" s="18"/>
      <c r="J41" s="18"/>
      <c r="K41" s="19"/>
      <c r="M41" s="26"/>
      <c r="N41" s="20"/>
    </row>
    <row r="42" spans="1:14" ht="20.25" x14ac:dyDescent="0.3">
      <c r="B42" s="8" t="s">
        <v>42</v>
      </c>
      <c r="C42" s="15"/>
      <c r="D42" s="16">
        <f t="shared" si="0"/>
        <v>0</v>
      </c>
      <c r="E42" s="15">
        <f t="shared" si="0"/>
        <v>0</v>
      </c>
      <c r="F42" s="27">
        <v>0</v>
      </c>
      <c r="G42" s="27"/>
      <c r="H42" s="18"/>
      <c r="I42" s="18"/>
      <c r="J42" s="18"/>
      <c r="K42" s="19"/>
      <c r="M42" s="12"/>
      <c r="N42" s="20"/>
    </row>
    <row r="43" spans="1:14" ht="75" x14ac:dyDescent="0.3">
      <c r="A43" s="1">
        <v>13</v>
      </c>
      <c r="B43" s="14" t="s">
        <v>43</v>
      </c>
      <c r="C43" s="15">
        <v>1169</v>
      </c>
      <c r="D43" s="16">
        <f t="shared" si="0"/>
        <v>29536</v>
      </c>
      <c r="E43" s="15">
        <f t="shared" si="0"/>
        <v>2877298.67</v>
      </c>
      <c r="F43" s="16">
        <v>29536</v>
      </c>
      <c r="G43" s="15">
        <f>ROUND(F43*$C$43/12,2)</f>
        <v>2877298.67</v>
      </c>
      <c r="H43" s="18"/>
      <c r="I43" s="18"/>
      <c r="J43" s="18"/>
      <c r="K43" s="19"/>
      <c r="M43" s="12"/>
      <c r="N43" s="20"/>
    </row>
    <row r="44" spans="1:14" s="25" customFormat="1" ht="20.25" x14ac:dyDescent="0.3">
      <c r="B44" s="22" t="s">
        <v>44</v>
      </c>
      <c r="C44" s="15"/>
      <c r="D44" s="23">
        <f t="shared" si="0"/>
        <v>29536</v>
      </c>
      <c r="E44" s="24">
        <f t="shared" si="0"/>
        <v>2877298.67</v>
      </c>
      <c r="F44" s="23">
        <v>29536</v>
      </c>
      <c r="G44" s="24">
        <f t="shared" ref="G44" si="12">G43</f>
        <v>2877298.67</v>
      </c>
      <c r="H44" s="18"/>
      <c r="I44" s="18"/>
      <c r="J44" s="18"/>
      <c r="K44" s="19"/>
      <c r="M44" s="26"/>
      <c r="N44" s="20"/>
    </row>
    <row r="45" spans="1:14" ht="20.25" x14ac:dyDescent="0.3">
      <c r="B45" s="8" t="s">
        <v>45</v>
      </c>
      <c r="C45" s="15"/>
      <c r="D45" s="16">
        <f t="shared" si="0"/>
        <v>0</v>
      </c>
      <c r="E45" s="15">
        <f t="shared" si="0"/>
        <v>0</v>
      </c>
      <c r="F45" s="27">
        <v>0</v>
      </c>
      <c r="G45" s="27"/>
      <c r="H45" s="18"/>
      <c r="I45" s="18"/>
      <c r="J45" s="18"/>
      <c r="K45" s="19"/>
      <c r="M45" s="12"/>
      <c r="N45" s="20"/>
    </row>
    <row r="46" spans="1:14" ht="75" x14ac:dyDescent="0.3">
      <c r="A46" s="1">
        <v>14</v>
      </c>
      <c r="B46" s="14" t="s">
        <v>46</v>
      </c>
      <c r="C46" s="15">
        <v>830.4</v>
      </c>
      <c r="D46" s="16">
        <f t="shared" si="0"/>
        <v>48531</v>
      </c>
      <c r="E46" s="15">
        <f t="shared" si="0"/>
        <v>3358345.2</v>
      </c>
      <c r="F46" s="16">
        <v>48531</v>
      </c>
      <c r="G46" s="15">
        <f>ROUND(F46*$C$46/12,2)</f>
        <v>3358345.2</v>
      </c>
      <c r="H46" s="18"/>
      <c r="I46" s="18"/>
      <c r="J46" s="18"/>
      <c r="K46" s="19"/>
      <c r="M46" s="12"/>
      <c r="N46" s="20"/>
    </row>
    <row r="47" spans="1:14" s="25" customFormat="1" ht="20.25" x14ac:dyDescent="0.3">
      <c r="B47" s="22" t="s">
        <v>47</v>
      </c>
      <c r="C47" s="15"/>
      <c r="D47" s="23">
        <f t="shared" si="0"/>
        <v>48531</v>
      </c>
      <c r="E47" s="24">
        <f t="shared" si="0"/>
        <v>3358345.2</v>
      </c>
      <c r="F47" s="23">
        <v>48531</v>
      </c>
      <c r="G47" s="32">
        <f t="shared" ref="G47" si="13">G46</f>
        <v>3358345.2</v>
      </c>
      <c r="H47" s="18"/>
      <c r="I47" s="18"/>
      <c r="J47" s="18"/>
      <c r="K47" s="19"/>
      <c r="M47" s="26"/>
      <c r="N47" s="20"/>
    </row>
    <row r="48" spans="1:14" ht="20.25" x14ac:dyDescent="0.3">
      <c r="B48" s="8" t="s">
        <v>48</v>
      </c>
      <c r="C48" s="15"/>
      <c r="D48" s="16">
        <f t="shared" si="0"/>
        <v>0</v>
      </c>
      <c r="E48" s="15">
        <f t="shared" si="0"/>
        <v>0</v>
      </c>
      <c r="F48" s="27">
        <v>0</v>
      </c>
      <c r="G48" s="27"/>
      <c r="H48" s="18"/>
      <c r="I48" s="18"/>
      <c r="J48" s="18"/>
      <c r="K48" s="19"/>
      <c r="M48" s="12"/>
      <c r="N48" s="20"/>
    </row>
    <row r="49" spans="1:14" ht="91.15" customHeight="1" x14ac:dyDescent="0.3">
      <c r="A49" s="1">
        <v>15</v>
      </c>
      <c r="B49" s="29" t="s">
        <v>49</v>
      </c>
      <c r="C49" s="15">
        <v>2153.8000000000002</v>
      </c>
      <c r="D49" s="16">
        <f t="shared" si="0"/>
        <v>7341</v>
      </c>
      <c r="E49" s="15">
        <f t="shared" si="0"/>
        <v>1317587.1499999999</v>
      </c>
      <c r="F49" s="16">
        <v>7341</v>
      </c>
      <c r="G49" s="15">
        <f>ROUND(F49*$C$49/12,2)</f>
        <v>1317587.1499999999</v>
      </c>
      <c r="H49" s="18"/>
      <c r="I49" s="18"/>
      <c r="J49" s="18"/>
      <c r="K49" s="19"/>
      <c r="M49" s="12"/>
      <c r="N49" s="20"/>
    </row>
    <row r="50" spans="1:14" s="25" customFormat="1" ht="20.25" x14ac:dyDescent="0.3">
      <c r="B50" s="22" t="s">
        <v>50</v>
      </c>
      <c r="C50" s="15"/>
      <c r="D50" s="23">
        <f t="shared" si="0"/>
        <v>7341</v>
      </c>
      <c r="E50" s="24">
        <f t="shared" si="0"/>
        <v>1317587.1499999999</v>
      </c>
      <c r="F50" s="23">
        <v>7341</v>
      </c>
      <c r="G50" s="24">
        <f t="shared" ref="G50" si="14">G49</f>
        <v>1317587.1499999999</v>
      </c>
      <c r="H50" s="18"/>
      <c r="I50" s="18"/>
      <c r="J50" s="18"/>
      <c r="K50" s="19"/>
      <c r="M50" s="26"/>
      <c r="N50" s="20"/>
    </row>
    <row r="51" spans="1:14" ht="20.25" x14ac:dyDescent="0.3">
      <c r="B51" s="8" t="s">
        <v>51</v>
      </c>
      <c r="C51" s="15"/>
      <c r="D51" s="16">
        <f t="shared" si="0"/>
        <v>0</v>
      </c>
      <c r="E51" s="15">
        <f t="shared" si="0"/>
        <v>0</v>
      </c>
      <c r="F51" s="27">
        <v>0</v>
      </c>
      <c r="G51" s="27"/>
      <c r="H51" s="18"/>
      <c r="I51" s="18"/>
      <c r="J51" s="18"/>
      <c r="K51" s="19"/>
      <c r="M51" s="12"/>
      <c r="N51" s="20"/>
    </row>
    <row r="52" spans="1:14" ht="93.75" x14ac:dyDescent="0.3">
      <c r="A52" s="1">
        <v>17</v>
      </c>
      <c r="B52" s="14" t="s">
        <v>52</v>
      </c>
      <c r="C52" s="15">
        <v>1065.5999999999999</v>
      </c>
      <c r="D52" s="16">
        <f t="shared" si="0"/>
        <v>29990</v>
      </c>
      <c r="E52" s="15">
        <f t="shared" si="0"/>
        <v>2663112</v>
      </c>
      <c r="F52" s="16">
        <v>29990</v>
      </c>
      <c r="G52" s="15">
        <f>ROUND(F52*$C$52/12,2)</f>
        <v>2663112</v>
      </c>
      <c r="H52" s="18"/>
      <c r="I52" s="18"/>
      <c r="J52" s="18"/>
      <c r="K52" s="19"/>
      <c r="M52" s="12"/>
      <c r="N52" s="20"/>
    </row>
    <row r="53" spans="1:14" s="25" customFormat="1" ht="24.6" customHeight="1" x14ac:dyDescent="0.3">
      <c r="B53" s="22" t="s">
        <v>53</v>
      </c>
      <c r="C53" s="15"/>
      <c r="D53" s="23">
        <f t="shared" si="0"/>
        <v>29990</v>
      </c>
      <c r="E53" s="24">
        <f t="shared" si="0"/>
        <v>2663112</v>
      </c>
      <c r="F53" s="23">
        <v>29990</v>
      </c>
      <c r="G53" s="23">
        <f t="shared" ref="G53" si="15">G52</f>
        <v>2663112</v>
      </c>
      <c r="H53" s="18"/>
      <c r="I53" s="18"/>
      <c r="J53" s="18"/>
      <c r="K53" s="19"/>
      <c r="M53" s="26"/>
      <c r="N53" s="20"/>
    </row>
    <row r="54" spans="1:14" ht="20.25" x14ac:dyDescent="0.3">
      <c r="B54" s="8" t="s">
        <v>54</v>
      </c>
      <c r="C54" s="15"/>
      <c r="D54" s="16">
        <f t="shared" si="0"/>
        <v>0</v>
      </c>
      <c r="E54" s="15">
        <f t="shared" si="0"/>
        <v>0</v>
      </c>
      <c r="F54" s="27">
        <v>0</v>
      </c>
      <c r="G54" s="27"/>
      <c r="H54" s="18"/>
      <c r="I54" s="18"/>
      <c r="J54" s="18"/>
      <c r="K54" s="19"/>
      <c r="M54" s="12"/>
      <c r="N54" s="20"/>
    </row>
    <row r="55" spans="1:14" ht="84" customHeight="1" x14ac:dyDescent="0.3">
      <c r="A55" s="1">
        <v>18</v>
      </c>
      <c r="B55" s="14" t="s">
        <v>55</v>
      </c>
      <c r="C55" s="15">
        <v>1232.8</v>
      </c>
      <c r="D55" s="16">
        <f t="shared" si="0"/>
        <v>2189</v>
      </c>
      <c r="E55" s="15">
        <f t="shared" si="0"/>
        <v>224883.27</v>
      </c>
      <c r="F55" s="16">
        <v>2189</v>
      </c>
      <c r="G55" s="15">
        <f>ROUND(F55*$C$55/12,2)</f>
        <v>224883.27</v>
      </c>
      <c r="H55" s="18"/>
      <c r="I55" s="18"/>
      <c r="J55" s="18"/>
      <c r="K55" s="19"/>
      <c r="M55" s="12"/>
      <c r="N55" s="20"/>
    </row>
    <row r="56" spans="1:14" s="25" customFormat="1" ht="40.9" customHeight="1" x14ac:dyDescent="0.3">
      <c r="B56" s="22" t="s">
        <v>56</v>
      </c>
      <c r="C56" s="15"/>
      <c r="D56" s="23">
        <f t="shared" si="0"/>
        <v>2189</v>
      </c>
      <c r="E56" s="24">
        <f t="shared" si="0"/>
        <v>224883.27</v>
      </c>
      <c r="F56" s="23">
        <v>2189</v>
      </c>
      <c r="G56" s="24">
        <f t="shared" ref="G56" si="16">G55</f>
        <v>224883.27</v>
      </c>
      <c r="H56" s="18"/>
      <c r="I56" s="18"/>
      <c r="J56" s="18"/>
      <c r="K56" s="19"/>
      <c r="M56" s="26"/>
      <c r="N56" s="20"/>
    </row>
    <row r="57" spans="1:14" ht="20.25" x14ac:dyDescent="0.3">
      <c r="B57" s="8" t="s">
        <v>57</v>
      </c>
      <c r="C57" s="15"/>
      <c r="D57" s="16">
        <f t="shared" si="0"/>
        <v>0</v>
      </c>
      <c r="E57" s="15">
        <f t="shared" si="0"/>
        <v>0</v>
      </c>
      <c r="F57" s="27">
        <v>0</v>
      </c>
      <c r="G57" s="27"/>
      <c r="H57" s="18"/>
      <c r="I57" s="18"/>
      <c r="J57" s="18"/>
      <c r="K57" s="19"/>
      <c r="M57" s="12"/>
      <c r="N57" s="20"/>
    </row>
    <row r="58" spans="1:14" ht="87.6" customHeight="1" x14ac:dyDescent="0.3">
      <c r="A58" s="1">
        <v>19</v>
      </c>
      <c r="B58" s="29" t="s">
        <v>58</v>
      </c>
      <c r="C58" s="15">
        <v>1133.2</v>
      </c>
      <c r="D58" s="16">
        <f t="shared" si="0"/>
        <v>17655</v>
      </c>
      <c r="E58" s="15">
        <f t="shared" si="0"/>
        <v>1667220.5</v>
      </c>
      <c r="F58" s="16">
        <v>17655</v>
      </c>
      <c r="G58" s="15">
        <f>ROUND(F58*$C$58/12,2)</f>
        <v>1667220.5</v>
      </c>
      <c r="H58" s="18"/>
      <c r="I58" s="18"/>
      <c r="J58" s="18"/>
      <c r="K58" s="19"/>
      <c r="M58" s="12"/>
      <c r="N58" s="20"/>
    </row>
    <row r="59" spans="1:14" s="25" customFormat="1" ht="20.25" x14ac:dyDescent="0.3">
      <c r="B59" s="22" t="s">
        <v>59</v>
      </c>
      <c r="C59" s="15"/>
      <c r="D59" s="23">
        <f t="shared" si="0"/>
        <v>17655</v>
      </c>
      <c r="E59" s="24">
        <f t="shared" si="0"/>
        <v>1667220.5</v>
      </c>
      <c r="F59" s="23">
        <v>17655</v>
      </c>
      <c r="G59" s="24">
        <f t="shared" ref="G59" si="17">G58</f>
        <v>1667220.5</v>
      </c>
      <c r="H59" s="18"/>
      <c r="I59" s="18"/>
      <c r="J59" s="18"/>
      <c r="K59" s="19"/>
      <c r="M59" s="26"/>
      <c r="N59" s="20"/>
    </row>
    <row r="60" spans="1:14" ht="20.25" x14ac:dyDescent="0.3">
      <c r="B60" s="8" t="s">
        <v>60</v>
      </c>
      <c r="C60" s="15"/>
      <c r="D60" s="16">
        <f t="shared" si="0"/>
        <v>0</v>
      </c>
      <c r="E60" s="15">
        <f t="shared" si="0"/>
        <v>0</v>
      </c>
      <c r="F60" s="27">
        <v>0</v>
      </c>
      <c r="G60" s="27"/>
      <c r="H60" s="18"/>
      <c r="I60" s="18"/>
      <c r="J60" s="18"/>
      <c r="K60" s="19"/>
      <c r="M60" s="12"/>
      <c r="N60" s="20"/>
    </row>
    <row r="61" spans="1:14" ht="96.75" customHeight="1" x14ac:dyDescent="0.3">
      <c r="A61" s="1">
        <v>20</v>
      </c>
      <c r="B61" s="29" t="s">
        <v>61</v>
      </c>
      <c r="C61" s="15">
        <v>1042.3</v>
      </c>
      <c r="D61" s="16">
        <f t="shared" si="0"/>
        <v>17305</v>
      </c>
      <c r="E61" s="15">
        <f t="shared" si="0"/>
        <v>1503083.46</v>
      </c>
      <c r="F61" s="16">
        <v>17305</v>
      </c>
      <c r="G61" s="15">
        <f>ROUND(F61*$C$61/12,2)</f>
        <v>1503083.46</v>
      </c>
      <c r="H61" s="18"/>
      <c r="I61" s="18"/>
      <c r="J61" s="18"/>
      <c r="K61" s="19"/>
      <c r="M61" s="12"/>
      <c r="N61" s="20"/>
    </row>
    <row r="62" spans="1:14" s="25" customFormat="1" ht="20.25" x14ac:dyDescent="0.3">
      <c r="B62" s="22" t="s">
        <v>62</v>
      </c>
      <c r="C62" s="33"/>
      <c r="D62" s="16">
        <f t="shared" si="0"/>
        <v>17305</v>
      </c>
      <c r="E62" s="15">
        <f t="shared" si="0"/>
        <v>1503083.46</v>
      </c>
      <c r="F62" s="23">
        <v>17305</v>
      </c>
      <c r="G62" s="24">
        <f t="shared" ref="G62" si="18">G61</f>
        <v>1503083.46</v>
      </c>
      <c r="H62" s="18"/>
      <c r="I62" s="18"/>
      <c r="J62" s="18"/>
      <c r="K62" s="19"/>
      <c r="M62" s="26"/>
      <c r="N62" s="20"/>
    </row>
    <row r="63" spans="1:14" s="25" customFormat="1" ht="29.45" customHeight="1" x14ac:dyDescent="0.3">
      <c r="B63" s="22" t="s">
        <v>63</v>
      </c>
      <c r="C63" s="33"/>
      <c r="D63" s="23">
        <f t="shared" ref="D63:G63" si="19">SUM(D62,D59,D56,D53,D50,D47,D44,D41,D38,D35,D31,D28,D25,D22,D19,D16,D13,D10)</f>
        <v>1277091</v>
      </c>
      <c r="E63" s="24">
        <f t="shared" si="19"/>
        <v>155651817.69</v>
      </c>
      <c r="F63" s="23">
        <f t="shared" si="19"/>
        <v>1277091</v>
      </c>
      <c r="G63" s="24">
        <f t="shared" si="19"/>
        <v>155651817.69</v>
      </c>
      <c r="H63" s="18"/>
      <c r="I63" s="18"/>
      <c r="J63" s="18"/>
      <c r="K63" s="19"/>
      <c r="M63" s="26"/>
      <c r="N63" s="20"/>
    </row>
    <row r="64" spans="1:14" ht="48" customHeight="1" x14ac:dyDescent="0.3">
      <c r="B64" s="47"/>
      <c r="C64" s="47"/>
      <c r="D64" s="47"/>
      <c r="E64" s="47"/>
      <c r="F64" s="47"/>
      <c r="G64" s="47"/>
    </row>
    <row r="65" spans="3:6" x14ac:dyDescent="0.3">
      <c r="C65" s="19"/>
      <c r="D65" s="17"/>
      <c r="E65" s="19"/>
      <c r="F65" s="19"/>
    </row>
    <row r="67" spans="3:6" x14ac:dyDescent="0.3">
      <c r="E67" s="34"/>
    </row>
    <row r="68" spans="3:6" x14ac:dyDescent="0.3">
      <c r="C68" s="19"/>
      <c r="E68" s="19"/>
    </row>
    <row r="69" spans="3:6" x14ac:dyDescent="0.3">
      <c r="E69" s="19"/>
    </row>
    <row r="70" spans="3:6" x14ac:dyDescent="0.3">
      <c r="E70" s="19"/>
    </row>
    <row r="71" spans="3:6" x14ac:dyDescent="0.3">
      <c r="E71" s="19">
        <f>E70-E65</f>
        <v>0</v>
      </c>
    </row>
  </sheetData>
  <mergeCells count="8">
    <mergeCell ref="B64:G64"/>
    <mergeCell ref="F2:G2"/>
    <mergeCell ref="B4:G4"/>
    <mergeCell ref="F5:G5"/>
    <mergeCell ref="B6:B7"/>
    <mergeCell ref="C6:C7"/>
    <mergeCell ref="D6:E6"/>
    <mergeCell ref="F6:G6"/>
  </mergeCells>
  <pageMargins left="0.51" right="0.23622047244094491" top="0.19685039370078741" bottom="0.7" header="0.15748031496062992" footer="0.64"/>
  <pageSetup paperSize="9" scale="40" orientation="portrait" r:id="rId1"/>
  <rowBreaks count="1" manualBreakCount="1">
    <brk id="6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2"/>
  <sheetViews>
    <sheetView view="pageBreakPreview" zoomScale="70" zoomScaleNormal="72" zoomScaleSheetLayoutView="70" workbookViewId="0">
      <pane xSplit="2" ySplit="9" topLeftCell="C10" activePane="bottomRight" state="frozen"/>
      <selection activeCell="F18" sqref="F18"/>
      <selection pane="topRight" activeCell="F18" sqref="F18"/>
      <selection pane="bottomLeft" activeCell="F18" sqref="F18"/>
      <selection pane="bottomRight" activeCell="H10" sqref="H10:H64"/>
    </sheetView>
  </sheetViews>
  <sheetFormatPr defaultColWidth="9.140625" defaultRowHeight="18.75" x14ac:dyDescent="0.3"/>
  <cols>
    <col min="1" max="1" width="9" style="1" hidden="1" customWidth="1"/>
    <col min="2" max="2" width="40.7109375" style="1" customWidth="1"/>
    <col min="3" max="3" width="27.28515625" style="1" customWidth="1"/>
    <col min="4" max="4" width="19.7109375" style="1" customWidth="1"/>
    <col min="5" max="5" width="20.28515625" style="1" customWidth="1"/>
    <col min="6" max="6" width="19" style="1" customWidth="1"/>
    <col min="7" max="7" width="26" style="1" customWidth="1"/>
    <col min="8" max="9" width="19.28515625" style="1" customWidth="1"/>
    <col min="10" max="10" width="12.85546875" style="1" customWidth="1"/>
    <col min="11" max="11" width="17.7109375" style="1" customWidth="1"/>
    <col min="12" max="13" width="9.140625" style="1"/>
    <col min="14" max="14" width="10.7109375" style="1" bestFit="1" customWidth="1"/>
    <col min="15" max="16384" width="9.140625" style="1"/>
  </cols>
  <sheetData>
    <row r="1" spans="1:14" ht="18" hidden="1" customHeight="1" x14ac:dyDescent="0.35"/>
    <row r="2" spans="1:14" ht="76.900000000000006" customHeight="1" x14ac:dyDescent="0.3">
      <c r="F2" s="48" t="s">
        <v>71</v>
      </c>
      <c r="G2" s="48"/>
    </row>
    <row r="3" spans="1:14" ht="22.9" customHeight="1" x14ac:dyDescent="0.35"/>
    <row r="4" spans="1:14" ht="79.900000000000006" customHeight="1" x14ac:dyDescent="0.3">
      <c r="B4" s="49" t="s">
        <v>0</v>
      </c>
      <c r="C4" s="49"/>
      <c r="D4" s="49"/>
      <c r="E4" s="49"/>
      <c r="F4" s="49"/>
      <c r="G4" s="49"/>
    </row>
    <row r="5" spans="1:14" ht="27" customHeight="1" x14ac:dyDescent="0.3">
      <c r="B5" s="3"/>
      <c r="C5" s="3"/>
      <c r="D5" s="3"/>
      <c r="E5" s="3"/>
      <c r="F5" s="50" t="s">
        <v>1</v>
      </c>
      <c r="G5" s="50"/>
    </row>
    <row r="6" spans="1:14" s="4" customFormat="1" ht="54.75" customHeight="1" x14ac:dyDescent="0.3">
      <c r="B6" s="51" t="s">
        <v>2</v>
      </c>
      <c r="C6" s="53" t="s">
        <v>3</v>
      </c>
      <c r="D6" s="59" t="s">
        <v>66</v>
      </c>
      <c r="E6" s="59"/>
      <c r="F6" s="59"/>
      <c r="G6" s="56"/>
    </row>
    <row r="7" spans="1:14" s="4" customFormat="1" ht="124.9" customHeight="1" x14ac:dyDescent="0.3">
      <c r="B7" s="52"/>
      <c r="C7" s="54"/>
      <c r="D7" s="5" t="s">
        <v>68</v>
      </c>
      <c r="E7" s="5" t="s">
        <v>69</v>
      </c>
      <c r="F7" s="5" t="s">
        <v>67</v>
      </c>
      <c r="G7" s="5" t="s">
        <v>7</v>
      </c>
      <c r="M7" s="7"/>
      <c r="N7" s="7"/>
    </row>
    <row r="8" spans="1:14" s="36" customFormat="1" ht="17.45" customHeight="1" x14ac:dyDescent="0.3">
      <c r="B8" s="37" t="s">
        <v>70</v>
      </c>
      <c r="C8" s="38">
        <v>1</v>
      </c>
      <c r="D8" s="5">
        <v>2</v>
      </c>
      <c r="E8" s="5">
        <v>3</v>
      </c>
      <c r="F8" s="5">
        <v>4</v>
      </c>
      <c r="G8" s="5">
        <v>5</v>
      </c>
      <c r="M8" s="7"/>
      <c r="N8" s="7"/>
    </row>
    <row r="9" spans="1:14" ht="22.5" customHeight="1" x14ac:dyDescent="0.3">
      <c r="B9" s="8" t="s">
        <v>8</v>
      </c>
      <c r="C9" s="9"/>
      <c r="D9" s="10"/>
      <c r="E9" s="10"/>
      <c r="F9" s="10"/>
      <c r="G9" s="11"/>
      <c r="M9" s="12"/>
      <c r="N9" s="12"/>
    </row>
    <row r="10" spans="1:14" ht="81" customHeight="1" x14ac:dyDescent="0.3">
      <c r="A10" s="13">
        <v>1</v>
      </c>
      <c r="B10" s="14" t="s">
        <v>9</v>
      </c>
      <c r="C10" s="15">
        <v>1568.3</v>
      </c>
      <c r="D10" s="16">
        <f>VLOOKUP(A10,'[2]Лист1 (2)'!$C$11:$K$29,5,0)</f>
        <v>596197</v>
      </c>
      <c r="E10" s="16">
        <f>VLOOKUP(A10,'[2]Лист1 (2)'!$C$11:$K$29,8,0)</f>
        <v>595521</v>
      </c>
      <c r="F10" s="16">
        <f>ROUND((E10+D10)/2,0)</f>
        <v>595859</v>
      </c>
      <c r="G10" s="15">
        <f>ROUND(F10*$C$10/12,2)</f>
        <v>77873805.810000002</v>
      </c>
      <c r="H10" s="18">
        <f>G10-'по СМО (месяц)  с 01.01.2023'!G9</f>
        <v>234199.46999999881</v>
      </c>
      <c r="I10" s="18"/>
      <c r="J10" s="18"/>
      <c r="K10" s="19"/>
      <c r="M10" s="12"/>
      <c r="N10" s="20"/>
    </row>
    <row r="11" spans="1:14" s="25" customFormat="1" ht="20.25" x14ac:dyDescent="0.3">
      <c r="A11" s="21"/>
      <c r="B11" s="22" t="s">
        <v>10</v>
      </c>
      <c r="C11" s="15"/>
      <c r="D11" s="23">
        <f>D10</f>
        <v>596197</v>
      </c>
      <c r="E11" s="23">
        <f>E10</f>
        <v>595521</v>
      </c>
      <c r="F11" s="23">
        <f t="shared" ref="F11:F63" si="0">ROUND((E11+D11)/2,0)</f>
        <v>595859</v>
      </c>
      <c r="G11" s="24">
        <f t="shared" ref="G11" si="1">ROUND(F11*$C$10/12,2)</f>
        <v>77873805.810000002</v>
      </c>
      <c r="H11" s="18">
        <f>G11-'по СМО (месяц)  с 01.01.2023'!G10</f>
        <v>234199.46999999881</v>
      </c>
      <c r="I11" s="18"/>
      <c r="J11" s="18"/>
      <c r="K11" s="19"/>
      <c r="M11" s="26"/>
      <c r="N11" s="20"/>
    </row>
    <row r="12" spans="1:14" ht="20.25" x14ac:dyDescent="0.3">
      <c r="A12" s="13"/>
      <c r="B12" s="8" t="s">
        <v>11</v>
      </c>
      <c r="C12" s="15"/>
      <c r="D12" s="16"/>
      <c r="E12" s="16"/>
      <c r="F12" s="16"/>
      <c r="G12" s="15"/>
      <c r="H12" s="18">
        <f>G12-'по СМО (месяц)  с 01.01.2023'!G11</f>
        <v>0</v>
      </c>
      <c r="I12" s="18"/>
      <c r="J12" s="18"/>
      <c r="K12" s="19"/>
      <c r="M12" s="12"/>
      <c r="N12" s="20"/>
    </row>
    <row r="13" spans="1:14" ht="105.6" customHeight="1" x14ac:dyDescent="0.3">
      <c r="A13" s="13">
        <v>2</v>
      </c>
      <c r="B13" s="14" t="s">
        <v>12</v>
      </c>
      <c r="C13" s="15">
        <v>2041.3</v>
      </c>
      <c r="D13" s="16">
        <f>VLOOKUP(A13,'[2]Лист1 (2)'!$C$11:$K$29,5,0)</f>
        <v>230194</v>
      </c>
      <c r="E13" s="16">
        <f>VLOOKUP(A13,'[2]Лист1 (2)'!$C$11:$K$29,8,0)</f>
        <v>229693</v>
      </c>
      <c r="F13" s="16">
        <f t="shared" si="0"/>
        <v>229944</v>
      </c>
      <c r="G13" s="15">
        <f>ROUND(F13*$C$13/12,2)</f>
        <v>39115390.600000001</v>
      </c>
      <c r="H13" s="18">
        <f>G13-'по СМО (месяц)  с 01.01.2023'!G12</f>
        <v>-67362.89999999851</v>
      </c>
      <c r="I13" s="18"/>
      <c r="J13" s="18"/>
      <c r="K13" s="19"/>
      <c r="M13" s="12"/>
      <c r="N13" s="20"/>
    </row>
    <row r="14" spans="1:14" s="25" customFormat="1" ht="41.25" customHeight="1" x14ac:dyDescent="0.3">
      <c r="A14" s="21"/>
      <c r="B14" s="22" t="s">
        <v>13</v>
      </c>
      <c r="C14" s="15"/>
      <c r="D14" s="23">
        <f>D13</f>
        <v>230194</v>
      </c>
      <c r="E14" s="23">
        <f>E13</f>
        <v>229693</v>
      </c>
      <c r="F14" s="23">
        <f t="shared" si="0"/>
        <v>229944</v>
      </c>
      <c r="G14" s="24">
        <f>G13</f>
        <v>39115390.600000001</v>
      </c>
      <c r="H14" s="18">
        <f>G14-'по СМО (месяц)  с 01.01.2023'!G13</f>
        <v>-67362.89999999851</v>
      </c>
      <c r="I14" s="18"/>
      <c r="J14" s="18"/>
      <c r="K14" s="19"/>
      <c r="M14" s="26"/>
      <c r="N14" s="20"/>
    </row>
    <row r="15" spans="1:14" ht="20.25" x14ac:dyDescent="0.3">
      <c r="A15" s="13"/>
      <c r="B15" s="8" t="s">
        <v>14</v>
      </c>
      <c r="C15" s="15"/>
      <c r="D15" s="16"/>
      <c r="E15" s="16"/>
      <c r="F15" s="16"/>
      <c r="G15" s="15"/>
      <c r="H15" s="18">
        <f>G15-'по СМО (месяц)  с 01.01.2023'!G14</f>
        <v>0</v>
      </c>
      <c r="I15" s="18"/>
      <c r="J15" s="18"/>
      <c r="K15" s="19"/>
      <c r="M15" s="12"/>
      <c r="N15" s="20"/>
    </row>
    <row r="16" spans="1:14" ht="79.5" customHeight="1" x14ac:dyDescent="0.3">
      <c r="A16" s="13">
        <v>3</v>
      </c>
      <c r="B16" s="14" t="s">
        <v>15</v>
      </c>
      <c r="C16" s="15">
        <v>1141.3</v>
      </c>
      <c r="D16" s="16">
        <f>VLOOKUP(A16,'[2]Лист1 (2)'!$C$11:$K$29,5,0)</f>
        <v>61436</v>
      </c>
      <c r="E16" s="16">
        <f>VLOOKUP(A16,'[2]Лист1 (2)'!$C$11:$K$29,8,0)</f>
        <v>61384</v>
      </c>
      <c r="F16" s="16">
        <f t="shared" si="0"/>
        <v>61410</v>
      </c>
      <c r="G16" s="15">
        <f>ROUND(F16*$C$16/12,2)</f>
        <v>5840602.75</v>
      </c>
      <c r="H16" s="18">
        <f>G16-'по СМО (месяц)  с 01.01.2023'!G15</f>
        <v>-22255.349999999627</v>
      </c>
      <c r="I16" s="18"/>
      <c r="J16" s="18"/>
      <c r="K16" s="19"/>
      <c r="M16" s="12"/>
      <c r="N16" s="20"/>
    </row>
    <row r="17" spans="1:14" s="25" customFormat="1" ht="20.25" x14ac:dyDescent="0.3">
      <c r="A17" s="21"/>
      <c r="B17" s="22" t="s">
        <v>16</v>
      </c>
      <c r="C17" s="15"/>
      <c r="D17" s="23">
        <f>D16</f>
        <v>61436</v>
      </c>
      <c r="E17" s="23">
        <f>E16</f>
        <v>61384</v>
      </c>
      <c r="F17" s="23">
        <f t="shared" si="0"/>
        <v>61410</v>
      </c>
      <c r="G17" s="24">
        <f t="shared" ref="G17" si="2">G16</f>
        <v>5840602.75</v>
      </c>
      <c r="H17" s="18">
        <f>G17-'по СМО (месяц)  с 01.01.2023'!G16</f>
        <v>-22255.349999999627</v>
      </c>
      <c r="I17" s="18"/>
      <c r="J17" s="18"/>
      <c r="K17" s="19"/>
      <c r="M17" s="26"/>
      <c r="N17" s="20"/>
    </row>
    <row r="18" spans="1:14" ht="20.25" x14ac:dyDescent="0.3">
      <c r="A18" s="13"/>
      <c r="B18" s="8" t="s">
        <v>17</v>
      </c>
      <c r="C18" s="15"/>
      <c r="D18" s="16"/>
      <c r="E18" s="16"/>
      <c r="F18" s="16"/>
      <c r="G18" s="15"/>
      <c r="H18" s="18">
        <f>G18-'по СМО (месяц)  с 01.01.2023'!G17</f>
        <v>0</v>
      </c>
      <c r="I18" s="18"/>
      <c r="J18" s="18"/>
      <c r="K18" s="19"/>
      <c r="M18" s="12"/>
      <c r="N18" s="20"/>
    </row>
    <row r="19" spans="1:14" ht="78.599999999999994" customHeight="1" x14ac:dyDescent="0.3">
      <c r="A19" s="13">
        <v>4</v>
      </c>
      <c r="B19" s="14" t="s">
        <v>18</v>
      </c>
      <c r="C19" s="15">
        <v>1054.9000000000001</v>
      </c>
      <c r="D19" s="16">
        <f>VLOOKUP(A19,'[2]Лист1 (2)'!$C$11:$K$29,5,0)</f>
        <v>32232</v>
      </c>
      <c r="E19" s="16">
        <f>VLOOKUP(A19,'[2]Лист1 (2)'!$C$11:$K$29,8,0)</f>
        <v>32205</v>
      </c>
      <c r="F19" s="16">
        <f t="shared" si="0"/>
        <v>32219</v>
      </c>
      <c r="G19" s="15">
        <f>ROUND(F19*$C$19/12,2)</f>
        <v>2832318.59</v>
      </c>
      <c r="H19" s="18">
        <f>G19-'по СМО (месяц)  с 01.01.2023'!G18</f>
        <v>-5362.410000000149</v>
      </c>
      <c r="I19" s="18"/>
      <c r="J19" s="18"/>
      <c r="K19" s="19"/>
      <c r="M19" s="12"/>
      <c r="N19" s="20"/>
    </row>
    <row r="20" spans="1:14" s="25" customFormat="1" ht="20.25" x14ac:dyDescent="0.3">
      <c r="A20" s="21"/>
      <c r="B20" s="22" t="s">
        <v>19</v>
      </c>
      <c r="C20" s="15"/>
      <c r="D20" s="23">
        <f>D19</f>
        <v>32232</v>
      </c>
      <c r="E20" s="23">
        <f>E19</f>
        <v>32205</v>
      </c>
      <c r="F20" s="23">
        <f t="shared" si="0"/>
        <v>32219</v>
      </c>
      <c r="G20" s="24">
        <f t="shared" ref="G20" si="3">G19</f>
        <v>2832318.59</v>
      </c>
      <c r="H20" s="18">
        <f>G20-'по СМО (месяц)  с 01.01.2023'!G19</f>
        <v>-5362.410000000149</v>
      </c>
      <c r="I20" s="18"/>
      <c r="J20" s="18"/>
      <c r="K20" s="19"/>
      <c r="M20" s="26"/>
      <c r="N20" s="20"/>
    </row>
    <row r="21" spans="1:14" ht="20.25" x14ac:dyDescent="0.3">
      <c r="A21" s="13"/>
      <c r="B21" s="8" t="s">
        <v>20</v>
      </c>
      <c r="C21" s="15"/>
      <c r="D21" s="16"/>
      <c r="E21" s="16"/>
      <c r="F21" s="16"/>
      <c r="G21" s="15"/>
      <c r="H21" s="18">
        <f>G21-'по СМО (месяц)  с 01.01.2023'!G20</f>
        <v>0</v>
      </c>
      <c r="I21" s="18"/>
      <c r="J21" s="18"/>
      <c r="K21" s="19"/>
      <c r="M21" s="12"/>
      <c r="N21" s="20"/>
    </row>
    <row r="22" spans="1:14" ht="101.25" x14ac:dyDescent="0.3">
      <c r="A22" s="13">
        <v>5</v>
      </c>
      <c r="B22" s="29" t="s">
        <v>21</v>
      </c>
      <c r="C22" s="15">
        <v>838.1</v>
      </c>
      <c r="D22" s="16">
        <f>VLOOKUP(A22,'[2]Лист1 (2)'!$C$11:$K$29,5,0)</f>
        <v>21054</v>
      </c>
      <c r="E22" s="16">
        <f>VLOOKUP(A22,'[2]Лист1 (2)'!$C$11:$K$29,8,0)</f>
        <v>20973</v>
      </c>
      <c r="F22" s="16">
        <f t="shared" si="0"/>
        <v>21014</v>
      </c>
      <c r="G22" s="15">
        <f>ROUND(F22*$C$22/12,2)</f>
        <v>1467652.78</v>
      </c>
      <c r="H22" s="18">
        <f>G22-'по СМО (месяц)  с 01.01.2023'!G21</f>
        <v>-6006.3899999998976</v>
      </c>
      <c r="I22" s="18"/>
      <c r="J22" s="18"/>
      <c r="K22" s="19"/>
      <c r="M22" s="12"/>
      <c r="N22" s="20"/>
    </row>
    <row r="23" spans="1:14" s="25" customFormat="1" ht="20.25" x14ac:dyDescent="0.3">
      <c r="A23" s="21"/>
      <c r="B23" s="22" t="s">
        <v>22</v>
      </c>
      <c r="C23" s="15"/>
      <c r="D23" s="23">
        <f>D22</f>
        <v>21054</v>
      </c>
      <c r="E23" s="23">
        <f>E22</f>
        <v>20973</v>
      </c>
      <c r="F23" s="23">
        <f t="shared" si="0"/>
        <v>21014</v>
      </c>
      <c r="G23" s="24">
        <f t="shared" ref="G23" si="4">G22</f>
        <v>1467652.78</v>
      </c>
      <c r="H23" s="18">
        <f>G23-'по СМО (месяц)  с 01.01.2023'!G22</f>
        <v>-6006.3899999998976</v>
      </c>
      <c r="I23" s="18"/>
      <c r="J23" s="18"/>
      <c r="K23" s="19"/>
      <c r="M23" s="26"/>
      <c r="N23" s="20"/>
    </row>
    <row r="24" spans="1:14" ht="20.25" x14ac:dyDescent="0.3">
      <c r="A24" s="13"/>
      <c r="B24" s="8" t="s">
        <v>23</v>
      </c>
      <c r="C24" s="15"/>
      <c r="D24" s="16"/>
      <c r="E24" s="16"/>
      <c r="F24" s="16"/>
      <c r="G24" s="15"/>
      <c r="H24" s="18">
        <f>G24-'по СМО (месяц)  с 01.01.2023'!G23</f>
        <v>0</v>
      </c>
      <c r="I24" s="18"/>
      <c r="J24" s="18"/>
      <c r="K24" s="19"/>
      <c r="M24" s="12"/>
      <c r="N24" s="20"/>
    </row>
    <row r="25" spans="1:14" ht="101.25" x14ac:dyDescent="0.3">
      <c r="A25" s="13">
        <v>6</v>
      </c>
      <c r="B25" s="29" t="s">
        <v>24</v>
      </c>
      <c r="C25" s="15">
        <v>1784.5</v>
      </c>
      <c r="D25" s="16">
        <f>VLOOKUP(A25,'[2]Лист1 (2)'!$C$11:$K$29,5,0)</f>
        <v>2310</v>
      </c>
      <c r="E25" s="16">
        <f>VLOOKUP(A25,'[2]Лист1 (2)'!$C$11:$K$29,8,0)</f>
        <v>2297</v>
      </c>
      <c r="F25" s="16">
        <f t="shared" si="0"/>
        <v>2304</v>
      </c>
      <c r="G25" s="15">
        <f>ROUND(F25*$C$25/12,2)</f>
        <v>342624</v>
      </c>
      <c r="H25" s="18">
        <f>G25-'по СМО (месяц)  с 01.01.2023'!G24</f>
        <v>-1933.210000000021</v>
      </c>
      <c r="I25" s="18"/>
      <c r="J25" s="18"/>
      <c r="K25" s="19"/>
      <c r="M25" s="12"/>
      <c r="N25" s="20"/>
    </row>
    <row r="26" spans="1:14" s="25" customFormat="1" ht="40.5" x14ac:dyDescent="0.3">
      <c r="A26" s="21"/>
      <c r="B26" s="22" t="s">
        <v>25</v>
      </c>
      <c r="C26" s="15"/>
      <c r="D26" s="23">
        <f>D25</f>
        <v>2310</v>
      </c>
      <c r="E26" s="23">
        <f>E25</f>
        <v>2297</v>
      </c>
      <c r="F26" s="23">
        <f t="shared" si="0"/>
        <v>2304</v>
      </c>
      <c r="G26" s="24">
        <f t="shared" ref="G26" si="5">G25</f>
        <v>342624</v>
      </c>
      <c r="H26" s="18">
        <f>G26-'по СМО (месяц)  с 01.01.2023'!G25</f>
        <v>-1933.210000000021</v>
      </c>
      <c r="I26" s="18"/>
      <c r="J26" s="18"/>
      <c r="K26" s="19"/>
      <c r="M26" s="26"/>
      <c r="N26" s="20"/>
    </row>
    <row r="27" spans="1:14" ht="20.25" x14ac:dyDescent="0.3">
      <c r="A27" s="13"/>
      <c r="B27" s="8" t="s">
        <v>26</v>
      </c>
      <c r="C27" s="15"/>
      <c r="D27" s="16"/>
      <c r="E27" s="16"/>
      <c r="F27" s="16"/>
      <c r="G27" s="15"/>
      <c r="H27" s="18">
        <f>G27-'по СМО (месяц)  с 01.01.2023'!G26</f>
        <v>0</v>
      </c>
      <c r="I27" s="18"/>
      <c r="J27" s="18"/>
      <c r="K27" s="19"/>
      <c r="M27" s="12"/>
      <c r="N27" s="20"/>
    </row>
    <row r="28" spans="1:14" ht="101.25" x14ac:dyDescent="0.3">
      <c r="A28" s="13">
        <v>7</v>
      </c>
      <c r="B28" s="29" t="s">
        <v>27</v>
      </c>
      <c r="C28" s="15">
        <v>1176.5</v>
      </c>
      <c r="D28" s="16">
        <f>VLOOKUP(A28,'[2]Лист1 (2)'!$C$11:$K$29,5,0)</f>
        <v>26709</v>
      </c>
      <c r="E28" s="16">
        <f>VLOOKUP(A28,'[2]Лист1 (2)'!$C$11:$K$29,8,0)</f>
        <v>26634</v>
      </c>
      <c r="F28" s="16">
        <f t="shared" si="0"/>
        <v>26672</v>
      </c>
      <c r="G28" s="15">
        <f>ROUND(F28*$C$28/12,2)</f>
        <v>2614967.33</v>
      </c>
      <c r="H28" s="18">
        <f>G28-'по СМО (месяц)  с 01.01.2023'!G27</f>
        <v>-9215.9199999999255</v>
      </c>
      <c r="I28" s="18"/>
      <c r="J28" s="18"/>
      <c r="K28" s="19"/>
      <c r="M28" s="12"/>
      <c r="N28" s="20"/>
    </row>
    <row r="29" spans="1:14" s="25" customFormat="1" ht="40.5" x14ac:dyDescent="0.3">
      <c r="A29" s="21"/>
      <c r="B29" s="22" t="s">
        <v>28</v>
      </c>
      <c r="C29" s="15"/>
      <c r="D29" s="23">
        <f>D28</f>
        <v>26709</v>
      </c>
      <c r="E29" s="23">
        <f>E28</f>
        <v>26634</v>
      </c>
      <c r="F29" s="23">
        <f t="shared" si="0"/>
        <v>26672</v>
      </c>
      <c r="G29" s="24">
        <f t="shared" ref="G29" si="6">G28</f>
        <v>2614967.33</v>
      </c>
      <c r="H29" s="18">
        <f>G29-'по СМО (месяц)  с 01.01.2023'!G28</f>
        <v>-9215.9199999999255</v>
      </c>
      <c r="I29" s="18"/>
      <c r="J29" s="18"/>
      <c r="K29" s="19"/>
      <c r="M29" s="26"/>
      <c r="N29" s="20"/>
    </row>
    <row r="30" spans="1:14" ht="20.25" x14ac:dyDescent="0.3">
      <c r="A30" s="13"/>
      <c r="B30" s="8" t="s">
        <v>29</v>
      </c>
      <c r="C30" s="15"/>
      <c r="D30" s="16"/>
      <c r="E30" s="16"/>
      <c r="F30" s="16"/>
      <c r="G30" s="15"/>
      <c r="H30" s="18">
        <f>G30-'по СМО (месяц)  с 01.01.2023'!G29</f>
        <v>0</v>
      </c>
      <c r="I30" s="18"/>
      <c r="J30" s="18"/>
      <c r="K30" s="19"/>
      <c r="M30" s="12"/>
      <c r="N30" s="20"/>
    </row>
    <row r="31" spans="1:14" ht="75" x14ac:dyDescent="0.3">
      <c r="A31" s="13">
        <v>8</v>
      </c>
      <c r="B31" s="14" t="s">
        <v>30</v>
      </c>
      <c r="C31" s="15">
        <v>838.1</v>
      </c>
      <c r="D31" s="16">
        <f>VLOOKUP(A31,'[2]Лист1 (2)'!$C$11:$K$29,5,0)</f>
        <v>22903</v>
      </c>
      <c r="E31" s="16">
        <f>VLOOKUP(A31,'[2]Лист1 (2)'!$C$11:$K$29,8,0)</f>
        <v>22870</v>
      </c>
      <c r="F31" s="16">
        <f t="shared" si="0"/>
        <v>22887</v>
      </c>
      <c r="G31" s="15">
        <f>ROUND(F31*$C$31/12,2)</f>
        <v>1598466.23</v>
      </c>
      <c r="H31" s="18">
        <f>G31-'по СМО (месяц)  с 01.01.2023'!G30</f>
        <v>-1885.7199999999721</v>
      </c>
      <c r="I31" s="18"/>
      <c r="J31" s="18"/>
      <c r="K31" s="19"/>
      <c r="M31" s="12"/>
      <c r="N31" s="20"/>
    </row>
    <row r="32" spans="1:14" s="25" customFormat="1" ht="20.25" x14ac:dyDescent="0.3">
      <c r="A32" s="21"/>
      <c r="B32" s="22" t="s">
        <v>31</v>
      </c>
      <c r="C32" s="15"/>
      <c r="D32" s="23">
        <f>D31</f>
        <v>22903</v>
      </c>
      <c r="E32" s="23">
        <f>E31</f>
        <v>22870</v>
      </c>
      <c r="F32" s="23">
        <f t="shared" si="0"/>
        <v>22887</v>
      </c>
      <c r="G32" s="24">
        <f t="shared" ref="G32" si="7">G31</f>
        <v>1598466.23</v>
      </c>
      <c r="H32" s="18">
        <f>G32-'по СМО (месяц)  с 01.01.2023'!G31</f>
        <v>-1885.7199999999721</v>
      </c>
      <c r="I32" s="18"/>
      <c r="J32" s="18"/>
      <c r="K32" s="19"/>
      <c r="M32" s="26"/>
      <c r="N32" s="20"/>
    </row>
    <row r="33" spans="1:14" ht="40.5" x14ac:dyDescent="0.3">
      <c r="A33" s="13"/>
      <c r="B33" s="8" t="s">
        <v>32</v>
      </c>
      <c r="C33" s="15"/>
      <c r="D33" s="16"/>
      <c r="E33" s="16"/>
      <c r="F33" s="16"/>
      <c r="G33" s="15"/>
      <c r="H33" s="18">
        <f>G33-'по СМО (месяц)  с 01.01.2023'!G32</f>
        <v>0</v>
      </c>
      <c r="I33" s="18"/>
      <c r="J33" s="18"/>
      <c r="K33" s="19"/>
      <c r="M33" s="12"/>
      <c r="N33" s="20"/>
    </row>
    <row r="34" spans="1:14" ht="75" x14ac:dyDescent="0.3">
      <c r="A34" s="13">
        <v>9</v>
      </c>
      <c r="B34" s="30" t="s">
        <v>33</v>
      </c>
      <c r="C34" s="15">
        <v>822</v>
      </c>
      <c r="D34" s="16">
        <f>ROUND(69927*0.175,0)</f>
        <v>12237</v>
      </c>
      <c r="E34" s="16">
        <f>ROUND(69833*0.175,0)</f>
        <v>12221</v>
      </c>
      <c r="F34" s="16">
        <f t="shared" si="0"/>
        <v>12229</v>
      </c>
      <c r="G34" s="31">
        <f>ROUND(F34*$C$34/12,2)</f>
        <v>837686.5</v>
      </c>
      <c r="H34" s="18">
        <f>G34-'по СМО (месяц)  с 01.01.2023'!G33</f>
        <v>959</v>
      </c>
      <c r="I34" s="18"/>
      <c r="J34" s="18"/>
      <c r="K34" s="19"/>
      <c r="M34" s="12"/>
      <c r="N34" s="20"/>
    </row>
    <row r="35" spans="1:14" ht="102" customHeight="1" x14ac:dyDescent="0.3">
      <c r="A35" s="13">
        <v>10</v>
      </c>
      <c r="B35" s="29" t="s">
        <v>34</v>
      </c>
      <c r="C35" s="15">
        <v>791.5</v>
      </c>
      <c r="D35" s="16">
        <f>ROUND(69927*0.825,0)</f>
        <v>57690</v>
      </c>
      <c r="E35" s="16">
        <f>ROUND(69833*0.825,0)</f>
        <v>57612</v>
      </c>
      <c r="F35" s="16">
        <f t="shared" si="0"/>
        <v>57651</v>
      </c>
      <c r="G35" s="31">
        <f>ROUND(F35*$C$35/12,2)</f>
        <v>3802563.88</v>
      </c>
      <c r="H35" s="18">
        <f>G35-'по СМО (месяц)  с 01.01.2023'!G34</f>
        <v>12004.419999999925</v>
      </c>
      <c r="I35" s="18"/>
      <c r="J35" s="18"/>
      <c r="K35" s="19"/>
      <c r="M35" s="12"/>
      <c r="N35" s="20"/>
    </row>
    <row r="36" spans="1:14" s="25" customFormat="1" ht="32.450000000000003" customHeight="1" x14ac:dyDescent="0.3">
      <c r="A36" s="21"/>
      <c r="B36" s="22" t="s">
        <v>35</v>
      </c>
      <c r="C36" s="15"/>
      <c r="D36" s="23">
        <f>D34+D35</f>
        <v>69927</v>
      </c>
      <c r="E36" s="23">
        <f>E34+E35</f>
        <v>69833</v>
      </c>
      <c r="F36" s="23">
        <f t="shared" si="0"/>
        <v>69880</v>
      </c>
      <c r="G36" s="24">
        <f t="shared" ref="G36" si="8">G34+G35</f>
        <v>4640250.38</v>
      </c>
      <c r="H36" s="18">
        <f>G36-'по СМО (месяц)  с 01.01.2023'!G35</f>
        <v>12963.419999999925</v>
      </c>
      <c r="I36" s="18"/>
      <c r="J36" s="18"/>
      <c r="K36" s="19"/>
      <c r="M36" s="26"/>
      <c r="N36" s="20"/>
    </row>
    <row r="37" spans="1:14" ht="20.25" x14ac:dyDescent="0.3">
      <c r="A37" s="13"/>
      <c r="B37" s="8" t="s">
        <v>36</v>
      </c>
      <c r="C37" s="15"/>
      <c r="D37" s="16"/>
      <c r="E37" s="16"/>
      <c r="F37" s="16"/>
      <c r="G37" s="15"/>
      <c r="H37" s="18">
        <f>G37-'по СМО (месяц)  с 01.01.2023'!G36</f>
        <v>0</v>
      </c>
      <c r="I37" s="18"/>
      <c r="J37" s="18"/>
      <c r="K37" s="19"/>
      <c r="M37" s="12"/>
      <c r="N37" s="20"/>
    </row>
    <row r="38" spans="1:14" ht="101.25" x14ac:dyDescent="0.3">
      <c r="A38" s="13">
        <v>11</v>
      </c>
      <c r="B38" s="29" t="s">
        <v>37</v>
      </c>
      <c r="C38" s="15">
        <v>1154.0999999999999</v>
      </c>
      <c r="D38" s="16">
        <f>VLOOKUP(A38,'[2]Лист1 (2)'!$C$11:$K$29,5,0)+4811</f>
        <v>27125</v>
      </c>
      <c r="E38" s="16">
        <f>VLOOKUP(A38,'[2]Лист1 (2)'!$C$11:$K$29,8,0)+4795</f>
        <v>27074</v>
      </c>
      <c r="F38" s="16">
        <f t="shared" si="0"/>
        <v>27100</v>
      </c>
      <c r="G38" s="15">
        <f>ROUND(F38*$C$38/12,2)</f>
        <v>2606342.5</v>
      </c>
      <c r="H38" s="18">
        <f>G38-'по СМО (месяц)  с 01.01.2023'!G37</f>
        <v>-6828.4300000001676</v>
      </c>
      <c r="I38" s="18"/>
      <c r="J38" s="18"/>
      <c r="K38" s="19"/>
      <c r="M38" s="12"/>
      <c r="N38" s="20"/>
    </row>
    <row r="39" spans="1:14" s="25" customFormat="1" ht="40.5" x14ac:dyDescent="0.3">
      <c r="A39" s="21"/>
      <c r="B39" s="22" t="s">
        <v>38</v>
      </c>
      <c r="C39" s="15"/>
      <c r="D39" s="23">
        <f>D38</f>
        <v>27125</v>
      </c>
      <c r="E39" s="23">
        <f>E38</f>
        <v>27074</v>
      </c>
      <c r="F39" s="23">
        <f t="shared" si="0"/>
        <v>27100</v>
      </c>
      <c r="G39" s="24">
        <f t="shared" ref="G39" si="9">G38</f>
        <v>2606342.5</v>
      </c>
      <c r="H39" s="18">
        <f>G39-'по СМО (месяц)  с 01.01.2023'!G38</f>
        <v>-6828.4300000001676</v>
      </c>
      <c r="I39" s="18"/>
      <c r="J39" s="18"/>
      <c r="K39" s="19"/>
      <c r="M39" s="26"/>
      <c r="N39" s="20"/>
    </row>
    <row r="40" spans="1:14" ht="20.25" x14ac:dyDescent="0.3">
      <c r="A40" s="13"/>
      <c r="B40" s="8" t="s">
        <v>39</v>
      </c>
      <c r="C40" s="15"/>
      <c r="D40" s="16"/>
      <c r="E40" s="16"/>
      <c r="F40" s="16"/>
      <c r="G40" s="15"/>
      <c r="H40" s="18">
        <f>G40-'по СМО (месяц)  с 01.01.2023'!G39</f>
        <v>0</v>
      </c>
      <c r="I40" s="18"/>
      <c r="J40" s="18"/>
      <c r="K40" s="19"/>
      <c r="M40" s="12"/>
      <c r="N40" s="20"/>
    </row>
    <row r="41" spans="1:14" ht="75" x14ac:dyDescent="0.3">
      <c r="A41" s="13">
        <v>12</v>
      </c>
      <c r="B41" s="14" t="s">
        <v>40</v>
      </c>
      <c r="C41" s="15">
        <v>1070.3</v>
      </c>
      <c r="D41" s="16">
        <f>VLOOKUP(A41,'[2]Лист1 (2)'!$C$11:$K$29,5,0)</f>
        <v>36175</v>
      </c>
      <c r="E41" s="16">
        <f>VLOOKUP(A41,'[2]Лист1 (2)'!$C$11:$K$29,8,0)</f>
        <v>36081</v>
      </c>
      <c r="F41" s="16">
        <f t="shared" si="0"/>
        <v>36128</v>
      </c>
      <c r="G41" s="15">
        <f>ROUND(F41*$C$41/12,2)</f>
        <v>3222316.53</v>
      </c>
      <c r="H41" s="18">
        <f>G41-'по СМО (месяц)  с 01.01.2023'!G40</f>
        <v>-11862.5</v>
      </c>
      <c r="I41" s="18"/>
      <c r="J41" s="18"/>
      <c r="K41" s="19"/>
      <c r="M41" s="12"/>
      <c r="N41" s="20"/>
    </row>
    <row r="42" spans="1:14" s="25" customFormat="1" ht="40.5" x14ac:dyDescent="0.3">
      <c r="A42" s="21"/>
      <c r="B42" s="22" t="s">
        <v>41</v>
      </c>
      <c r="C42" s="15"/>
      <c r="D42" s="23">
        <f>D41</f>
        <v>36175</v>
      </c>
      <c r="E42" s="23">
        <f>E41</f>
        <v>36081</v>
      </c>
      <c r="F42" s="23">
        <f t="shared" si="0"/>
        <v>36128</v>
      </c>
      <c r="G42" s="24">
        <f t="shared" ref="G42" si="10">G41</f>
        <v>3222316.53</v>
      </c>
      <c r="H42" s="18">
        <f>G42-'по СМО (месяц)  с 01.01.2023'!G41</f>
        <v>-11862.5</v>
      </c>
      <c r="I42" s="18"/>
      <c r="J42" s="18"/>
      <c r="K42" s="19"/>
      <c r="M42" s="26"/>
      <c r="N42" s="20"/>
    </row>
    <row r="43" spans="1:14" ht="20.25" x14ac:dyDescent="0.3">
      <c r="A43" s="13"/>
      <c r="B43" s="8" t="s">
        <v>42</v>
      </c>
      <c r="C43" s="15"/>
      <c r="D43" s="16"/>
      <c r="E43" s="16"/>
      <c r="F43" s="16"/>
      <c r="G43" s="15"/>
      <c r="H43" s="18">
        <f>G43-'по СМО (месяц)  с 01.01.2023'!G42</f>
        <v>0</v>
      </c>
      <c r="I43" s="18"/>
      <c r="J43" s="18"/>
      <c r="K43" s="19"/>
      <c r="M43" s="12"/>
      <c r="N43" s="20"/>
    </row>
    <row r="44" spans="1:14" ht="75" x14ac:dyDescent="0.3">
      <c r="A44" s="13">
        <v>13</v>
      </c>
      <c r="B44" s="14" t="s">
        <v>43</v>
      </c>
      <c r="C44" s="15">
        <v>1169</v>
      </c>
      <c r="D44" s="16">
        <f>VLOOKUP(A44,'[2]Лист1 (2)'!$C$11:$K$29,5,0)</f>
        <v>29563</v>
      </c>
      <c r="E44" s="16">
        <f>VLOOKUP(A44,'[2]Лист1 (2)'!$C$11:$K$29,8,0)</f>
        <v>29442</v>
      </c>
      <c r="F44" s="16">
        <f t="shared" si="0"/>
        <v>29503</v>
      </c>
      <c r="G44" s="15">
        <f>ROUND(F44*$C$44/12,2)</f>
        <v>2874083.92</v>
      </c>
      <c r="H44" s="18">
        <f>G44-'по СМО (месяц)  с 01.01.2023'!G43</f>
        <v>-3214.75</v>
      </c>
      <c r="I44" s="18"/>
      <c r="J44" s="18"/>
      <c r="K44" s="19"/>
      <c r="M44" s="12"/>
      <c r="N44" s="20"/>
    </row>
    <row r="45" spans="1:14" s="25" customFormat="1" ht="20.25" x14ac:dyDescent="0.3">
      <c r="A45" s="21"/>
      <c r="B45" s="22" t="s">
        <v>44</v>
      </c>
      <c r="C45" s="15"/>
      <c r="D45" s="23">
        <f>D44</f>
        <v>29563</v>
      </c>
      <c r="E45" s="23">
        <f>E44</f>
        <v>29442</v>
      </c>
      <c r="F45" s="23">
        <f t="shared" si="0"/>
        <v>29503</v>
      </c>
      <c r="G45" s="24">
        <f t="shared" ref="G45" si="11">G44</f>
        <v>2874083.92</v>
      </c>
      <c r="H45" s="18">
        <f>G45-'по СМО (месяц)  с 01.01.2023'!G44</f>
        <v>-3214.75</v>
      </c>
      <c r="I45" s="18"/>
      <c r="J45" s="18"/>
      <c r="K45" s="19"/>
      <c r="M45" s="26"/>
      <c r="N45" s="20"/>
    </row>
    <row r="46" spans="1:14" ht="20.25" x14ac:dyDescent="0.3">
      <c r="A46" s="13"/>
      <c r="B46" s="8" t="s">
        <v>45</v>
      </c>
      <c r="C46" s="15"/>
      <c r="D46" s="16"/>
      <c r="E46" s="16"/>
      <c r="F46" s="16"/>
      <c r="G46" s="15"/>
      <c r="H46" s="18">
        <f>G46-'по СМО (месяц)  с 01.01.2023'!G45</f>
        <v>0</v>
      </c>
      <c r="I46" s="18"/>
      <c r="J46" s="18"/>
      <c r="K46" s="19"/>
      <c r="M46" s="12"/>
      <c r="N46" s="20"/>
    </row>
    <row r="47" spans="1:14" ht="75" x14ac:dyDescent="0.3">
      <c r="A47" s="13">
        <v>14</v>
      </c>
      <c r="B47" s="14" t="s">
        <v>46</v>
      </c>
      <c r="C47" s="15">
        <v>830.4</v>
      </c>
      <c r="D47" s="16">
        <f>VLOOKUP(A47,'[2]Лист1 (2)'!$C$11:$K$29,5,0)</f>
        <v>48463</v>
      </c>
      <c r="E47" s="16">
        <f>VLOOKUP(A47,'[2]Лист1 (2)'!$C$11:$K$29,8,0)</f>
        <v>48376</v>
      </c>
      <c r="F47" s="16">
        <f t="shared" si="0"/>
        <v>48420</v>
      </c>
      <c r="G47" s="15">
        <f>ROUND(F47*$C$47/12,2)</f>
        <v>3350664</v>
      </c>
      <c r="H47" s="18">
        <f>G47-'по СМО (месяц)  с 01.01.2023'!G46</f>
        <v>-7681.2000000001863</v>
      </c>
      <c r="I47" s="18"/>
      <c r="J47" s="18"/>
      <c r="K47" s="19"/>
      <c r="M47" s="12"/>
      <c r="N47" s="20"/>
    </row>
    <row r="48" spans="1:14" s="25" customFormat="1" ht="20.25" x14ac:dyDescent="0.3">
      <c r="A48" s="21"/>
      <c r="B48" s="22" t="s">
        <v>47</v>
      </c>
      <c r="C48" s="15"/>
      <c r="D48" s="23">
        <f>D47</f>
        <v>48463</v>
      </c>
      <c r="E48" s="23">
        <f>E47</f>
        <v>48376</v>
      </c>
      <c r="F48" s="23">
        <f t="shared" si="0"/>
        <v>48420</v>
      </c>
      <c r="G48" s="32">
        <f t="shared" ref="G48" si="12">G47</f>
        <v>3350664</v>
      </c>
      <c r="H48" s="18">
        <f>G48-'по СМО (месяц)  с 01.01.2023'!G47</f>
        <v>-7681.2000000001863</v>
      </c>
      <c r="I48" s="18"/>
      <c r="J48" s="18"/>
      <c r="K48" s="19"/>
      <c r="M48" s="26"/>
      <c r="N48" s="20"/>
    </row>
    <row r="49" spans="1:14" ht="20.25" x14ac:dyDescent="0.3">
      <c r="A49" s="13"/>
      <c r="B49" s="8" t="s">
        <v>48</v>
      </c>
      <c r="C49" s="15"/>
      <c r="D49" s="16"/>
      <c r="E49" s="16"/>
      <c r="F49" s="16"/>
      <c r="G49" s="15"/>
      <c r="H49" s="18">
        <f>G49-'по СМО (месяц)  с 01.01.2023'!G48</f>
        <v>0</v>
      </c>
      <c r="I49" s="18"/>
      <c r="J49" s="18"/>
      <c r="K49" s="19"/>
      <c r="M49" s="12"/>
      <c r="N49" s="20"/>
    </row>
    <row r="50" spans="1:14" ht="109.9" customHeight="1" x14ac:dyDescent="0.3">
      <c r="A50" s="13">
        <v>15</v>
      </c>
      <c r="B50" s="29" t="s">
        <v>49</v>
      </c>
      <c r="C50" s="15">
        <v>2153.8000000000002</v>
      </c>
      <c r="D50" s="16">
        <f>VLOOKUP(A50,'[2]Лист1 (2)'!$C$11:$K$29,5,0)</f>
        <v>7322</v>
      </c>
      <c r="E50" s="16">
        <f>VLOOKUP(A50,'[2]Лист1 (2)'!$C$11:$K$29,8,0)</f>
        <v>7290</v>
      </c>
      <c r="F50" s="16">
        <f t="shared" si="0"/>
        <v>7306</v>
      </c>
      <c r="G50" s="15">
        <f>ROUND(F50*$C$50/12,2)</f>
        <v>1311305.23</v>
      </c>
      <c r="H50" s="18">
        <f>G50-'по СМО (месяц)  с 01.01.2023'!G49</f>
        <v>-6281.9199999999255</v>
      </c>
      <c r="I50" s="18"/>
      <c r="J50" s="18"/>
      <c r="K50" s="19"/>
      <c r="M50" s="12"/>
      <c r="N50" s="20"/>
    </row>
    <row r="51" spans="1:14" s="25" customFormat="1" ht="20.25" x14ac:dyDescent="0.3">
      <c r="A51" s="21"/>
      <c r="B51" s="22" t="s">
        <v>50</v>
      </c>
      <c r="C51" s="15"/>
      <c r="D51" s="23">
        <f>D50</f>
        <v>7322</v>
      </c>
      <c r="E51" s="23">
        <f>E50</f>
        <v>7290</v>
      </c>
      <c r="F51" s="23">
        <f t="shared" si="0"/>
        <v>7306</v>
      </c>
      <c r="G51" s="24">
        <f t="shared" ref="G51" si="13">G50</f>
        <v>1311305.23</v>
      </c>
      <c r="H51" s="18">
        <f>G51-'по СМО (месяц)  с 01.01.2023'!G50</f>
        <v>-6281.9199999999255</v>
      </c>
      <c r="I51" s="18"/>
      <c r="J51" s="18"/>
      <c r="K51" s="19"/>
      <c r="M51" s="26"/>
      <c r="N51" s="20"/>
    </row>
    <row r="52" spans="1:14" ht="20.25" x14ac:dyDescent="0.3">
      <c r="A52" s="13"/>
      <c r="B52" s="8" t="s">
        <v>51</v>
      </c>
      <c r="C52" s="15"/>
      <c r="D52" s="16"/>
      <c r="E52" s="16"/>
      <c r="F52" s="16"/>
      <c r="G52" s="15"/>
      <c r="H52" s="18">
        <f>G52-'по СМО (месяц)  с 01.01.2023'!G51</f>
        <v>0</v>
      </c>
      <c r="I52" s="18"/>
      <c r="J52" s="18"/>
      <c r="K52" s="19"/>
      <c r="M52" s="12"/>
      <c r="N52" s="20"/>
    </row>
    <row r="53" spans="1:14" ht="84" customHeight="1" x14ac:dyDescent="0.3">
      <c r="A53" s="13">
        <v>17</v>
      </c>
      <c r="B53" s="14" t="s">
        <v>52</v>
      </c>
      <c r="C53" s="15">
        <v>1065.5999999999999</v>
      </c>
      <c r="D53" s="16">
        <f>VLOOKUP(A53,'[2]Лист1 (2)'!$C$11:$K$29,5,0)</f>
        <v>29907</v>
      </c>
      <c r="E53" s="16">
        <f>VLOOKUP(A53,'[2]Лист1 (2)'!$C$11:$K$29,8,0)</f>
        <v>29809</v>
      </c>
      <c r="F53" s="16">
        <f t="shared" si="0"/>
        <v>29858</v>
      </c>
      <c r="G53" s="15">
        <f>ROUND(F53*$C$53/12,2)</f>
        <v>2651390.4</v>
      </c>
      <c r="H53" s="18">
        <f>G53-'по СМО (месяц)  с 01.01.2023'!G52</f>
        <v>-11721.600000000093</v>
      </c>
      <c r="I53" s="18"/>
      <c r="J53" s="18"/>
      <c r="K53" s="19"/>
      <c r="M53" s="12"/>
      <c r="N53" s="20"/>
    </row>
    <row r="54" spans="1:14" s="25" customFormat="1" ht="24.6" customHeight="1" x14ac:dyDescent="0.3">
      <c r="A54" s="21"/>
      <c r="B54" s="22" t="s">
        <v>53</v>
      </c>
      <c r="C54" s="15"/>
      <c r="D54" s="23">
        <f>D53</f>
        <v>29907</v>
      </c>
      <c r="E54" s="23">
        <f>E53</f>
        <v>29809</v>
      </c>
      <c r="F54" s="23">
        <f t="shared" si="0"/>
        <v>29858</v>
      </c>
      <c r="G54" s="24">
        <f t="shared" ref="G54" si="14">G53</f>
        <v>2651390.4</v>
      </c>
      <c r="H54" s="18">
        <f>G54-'по СМО (месяц)  с 01.01.2023'!G53</f>
        <v>-11721.600000000093</v>
      </c>
      <c r="I54" s="18"/>
      <c r="J54" s="18"/>
      <c r="K54" s="19"/>
      <c r="M54" s="26"/>
      <c r="N54" s="20"/>
    </row>
    <row r="55" spans="1:14" ht="20.25" x14ac:dyDescent="0.3">
      <c r="A55" s="13"/>
      <c r="B55" s="8" t="s">
        <v>54</v>
      </c>
      <c r="C55" s="15"/>
      <c r="D55" s="16"/>
      <c r="E55" s="16"/>
      <c r="F55" s="16"/>
      <c r="G55" s="15"/>
      <c r="H55" s="18">
        <f>G55-'по СМО (месяц)  с 01.01.2023'!G54</f>
        <v>0</v>
      </c>
      <c r="I55" s="18"/>
      <c r="J55" s="18"/>
      <c r="K55" s="19"/>
      <c r="M55" s="12"/>
      <c r="N55" s="20"/>
    </row>
    <row r="56" spans="1:14" ht="84" customHeight="1" x14ac:dyDescent="0.3">
      <c r="A56" s="13">
        <v>18</v>
      </c>
      <c r="B56" s="14" t="s">
        <v>55</v>
      </c>
      <c r="C56" s="15">
        <v>1232.8</v>
      </c>
      <c r="D56" s="16">
        <f>VLOOKUP(A56,'[2]Лист1 (2)'!$C$11:$K$29,5,0)</f>
        <v>2186</v>
      </c>
      <c r="E56" s="16">
        <f>VLOOKUP(A56,'[2]Лист1 (2)'!$C$11:$K$29,8,0)</f>
        <v>2182</v>
      </c>
      <c r="F56" s="16">
        <f t="shared" si="0"/>
        <v>2184</v>
      </c>
      <c r="G56" s="15">
        <f>ROUND(F56*$C$56/12,2)</f>
        <v>224369.6</v>
      </c>
      <c r="H56" s="18">
        <f>G56-'по СМО (месяц)  с 01.01.2023'!G55</f>
        <v>-513.6699999999837</v>
      </c>
      <c r="I56" s="18"/>
      <c r="J56" s="18"/>
      <c r="K56" s="19"/>
      <c r="M56" s="12"/>
      <c r="N56" s="20"/>
    </row>
    <row r="57" spans="1:14" s="25" customFormat="1" ht="40.9" customHeight="1" x14ac:dyDescent="0.3">
      <c r="A57" s="21"/>
      <c r="B57" s="22" t="s">
        <v>56</v>
      </c>
      <c r="C57" s="15"/>
      <c r="D57" s="23">
        <f>D56</f>
        <v>2186</v>
      </c>
      <c r="E57" s="23">
        <f>E56</f>
        <v>2182</v>
      </c>
      <c r="F57" s="23">
        <f t="shared" si="0"/>
        <v>2184</v>
      </c>
      <c r="G57" s="24">
        <f t="shared" ref="G57" si="15">G56</f>
        <v>224369.6</v>
      </c>
      <c r="H57" s="18">
        <f>G57-'по СМО (месяц)  с 01.01.2023'!G56</f>
        <v>-513.6699999999837</v>
      </c>
      <c r="I57" s="18"/>
      <c r="J57" s="18"/>
      <c r="K57" s="19"/>
      <c r="M57" s="26"/>
      <c r="N57" s="20"/>
    </row>
    <row r="58" spans="1:14" ht="20.25" x14ac:dyDescent="0.3">
      <c r="A58" s="13"/>
      <c r="B58" s="8" t="s">
        <v>57</v>
      </c>
      <c r="C58" s="15"/>
      <c r="D58" s="16"/>
      <c r="E58" s="16"/>
      <c r="F58" s="16"/>
      <c r="G58" s="15"/>
      <c r="H58" s="18">
        <f>G58-'по СМО (месяц)  с 01.01.2023'!G57</f>
        <v>0</v>
      </c>
      <c r="I58" s="18"/>
      <c r="J58" s="18"/>
      <c r="K58" s="19"/>
      <c r="M58" s="12"/>
      <c r="N58" s="20"/>
    </row>
    <row r="59" spans="1:14" ht="87.6" customHeight="1" x14ac:dyDescent="0.3">
      <c r="A59" s="13">
        <v>19</v>
      </c>
      <c r="B59" s="29" t="s">
        <v>58</v>
      </c>
      <c r="C59" s="15">
        <v>1133.2</v>
      </c>
      <c r="D59" s="16">
        <f>VLOOKUP(A59,'[2]Лист1 (2)'!$C$11:$K$29,5,0)</f>
        <v>17593</v>
      </c>
      <c r="E59" s="16">
        <f>VLOOKUP(A59,'[2]Лист1 (2)'!$C$11:$K$29,8,0)</f>
        <v>17536</v>
      </c>
      <c r="F59" s="16">
        <f t="shared" si="0"/>
        <v>17565</v>
      </c>
      <c r="G59" s="15">
        <f>ROUND(F59*$C$59/12,2)</f>
        <v>1658721.5</v>
      </c>
      <c r="H59" s="18">
        <f>G59-'по СМО (месяц)  с 01.01.2023'!G58</f>
        <v>-8499</v>
      </c>
      <c r="I59" s="18"/>
      <c r="J59" s="18"/>
      <c r="K59" s="19"/>
      <c r="M59" s="12"/>
      <c r="N59" s="20"/>
    </row>
    <row r="60" spans="1:14" s="25" customFormat="1" ht="20.25" x14ac:dyDescent="0.3">
      <c r="A60" s="21"/>
      <c r="B60" s="22" t="s">
        <v>59</v>
      </c>
      <c r="C60" s="15"/>
      <c r="D60" s="23">
        <f>D59</f>
        <v>17593</v>
      </c>
      <c r="E60" s="23">
        <f>E59</f>
        <v>17536</v>
      </c>
      <c r="F60" s="23">
        <f t="shared" si="0"/>
        <v>17565</v>
      </c>
      <c r="G60" s="24">
        <f t="shared" ref="G60" si="16">G59</f>
        <v>1658721.5</v>
      </c>
      <c r="H60" s="18">
        <f>G60-'по СМО (месяц)  с 01.01.2023'!G59</f>
        <v>-8499</v>
      </c>
      <c r="I60" s="18"/>
      <c r="J60" s="18"/>
      <c r="K60" s="19"/>
      <c r="M60" s="26"/>
      <c r="N60" s="20"/>
    </row>
    <row r="61" spans="1:14" ht="20.25" x14ac:dyDescent="0.3">
      <c r="A61" s="13"/>
      <c r="B61" s="8" t="s">
        <v>60</v>
      </c>
      <c r="C61" s="15"/>
      <c r="D61" s="16"/>
      <c r="E61" s="16"/>
      <c r="F61" s="16"/>
      <c r="G61" s="15"/>
      <c r="H61" s="18">
        <f>G61-'по СМО (месяц)  с 01.01.2023'!G60</f>
        <v>0</v>
      </c>
      <c r="I61" s="18"/>
      <c r="J61" s="18"/>
      <c r="K61" s="19"/>
      <c r="M61" s="12"/>
      <c r="N61" s="20"/>
    </row>
    <row r="62" spans="1:14" ht="114.6" customHeight="1" x14ac:dyDescent="0.3">
      <c r="A62" s="13">
        <v>20</v>
      </c>
      <c r="B62" s="29" t="s">
        <v>61</v>
      </c>
      <c r="C62" s="15">
        <v>1042.3</v>
      </c>
      <c r="D62" s="16">
        <f>VLOOKUP(A62,'[2]Лист1 (2)'!$C$11:$K$29,5,0)</f>
        <v>17266</v>
      </c>
      <c r="E62" s="16">
        <f>VLOOKUP(A62,'[2]Лист1 (2)'!$C$11:$K$29,8,0)</f>
        <v>17233</v>
      </c>
      <c r="F62" s="16">
        <f t="shared" si="0"/>
        <v>17250</v>
      </c>
      <c r="G62" s="15">
        <f>ROUND(F62*$C$62/12,2)</f>
        <v>1498306.25</v>
      </c>
      <c r="H62" s="18">
        <f>G62-'по СМО (месяц)  с 01.01.2023'!G61</f>
        <v>-4777.2099999999627</v>
      </c>
      <c r="I62" s="18"/>
      <c r="J62" s="18"/>
      <c r="K62" s="19"/>
      <c r="M62" s="12"/>
      <c r="N62" s="20"/>
    </row>
    <row r="63" spans="1:14" s="25" customFormat="1" ht="20.25" x14ac:dyDescent="0.3">
      <c r="B63" s="22" t="s">
        <v>62</v>
      </c>
      <c r="C63" s="33"/>
      <c r="D63" s="23">
        <f>D62</f>
        <v>17266</v>
      </c>
      <c r="E63" s="23">
        <f>E62</f>
        <v>17233</v>
      </c>
      <c r="F63" s="23">
        <f t="shared" si="0"/>
        <v>17250</v>
      </c>
      <c r="G63" s="24">
        <f t="shared" ref="G63" si="17">G62</f>
        <v>1498306.25</v>
      </c>
      <c r="H63" s="18">
        <f>G63-'по СМО (месяц)  с 01.01.2023'!G62</f>
        <v>-4777.2099999999627</v>
      </c>
      <c r="I63" s="18"/>
      <c r="J63" s="18"/>
      <c r="K63" s="19"/>
      <c r="M63" s="26"/>
      <c r="N63" s="20"/>
    </row>
    <row r="64" spans="1:14" s="25" customFormat="1" ht="24.6" customHeight="1" x14ac:dyDescent="0.3">
      <c r="B64" s="22" t="s">
        <v>63</v>
      </c>
      <c r="C64" s="33"/>
      <c r="D64" s="23">
        <f t="shared" ref="D64:G64" si="18">SUM(D63,D60,D57,D54,D51,D48,D45,D42,D39,D36,D32,D29,D26,D23,D20,D17,D14,D11)</f>
        <v>1278562</v>
      </c>
      <c r="E64" s="23">
        <f t="shared" si="18"/>
        <v>1276433</v>
      </c>
      <c r="F64" s="23">
        <f t="shared" si="18"/>
        <v>1277503</v>
      </c>
      <c r="G64" s="24">
        <f t="shared" si="18"/>
        <v>155723578.40000001</v>
      </c>
      <c r="H64" s="18">
        <f>G64-'по СМО (месяц)  с 01.01.2023'!G63</f>
        <v>71760.710000008345</v>
      </c>
      <c r="I64" s="18"/>
      <c r="J64" s="18"/>
      <c r="K64" s="19"/>
      <c r="M64" s="26"/>
      <c r="N64" s="20"/>
    </row>
    <row r="65" spans="2:7" ht="48" customHeight="1" x14ac:dyDescent="0.3">
      <c r="B65" s="47"/>
      <c r="C65" s="47"/>
      <c r="D65" s="47"/>
      <c r="E65" s="47"/>
      <c r="F65" s="47"/>
      <c r="G65" s="47"/>
    </row>
    <row r="66" spans="2:7" x14ac:dyDescent="0.3">
      <c r="C66" s="19"/>
      <c r="D66" s="17"/>
      <c r="E66" s="17"/>
      <c r="F66" s="17"/>
    </row>
    <row r="68" spans="2:7" x14ac:dyDescent="0.3">
      <c r="G68" s="34"/>
    </row>
    <row r="69" spans="2:7" x14ac:dyDescent="0.3">
      <c r="C69" s="19"/>
      <c r="G69" s="19"/>
    </row>
    <row r="70" spans="2:7" x14ac:dyDescent="0.3">
      <c r="G70" s="19"/>
    </row>
    <row r="71" spans="2:7" x14ac:dyDescent="0.3">
      <c r="G71" s="19"/>
    </row>
    <row r="72" spans="2:7" x14ac:dyDescent="0.3">
      <c r="G72" s="19">
        <f>G71-'по СМО (месяц)  с 01.04.2023'!G66</f>
        <v>0</v>
      </c>
    </row>
  </sheetData>
  <mergeCells count="7">
    <mergeCell ref="B65:G65"/>
    <mergeCell ref="F2:G2"/>
    <mergeCell ref="B4:G4"/>
    <mergeCell ref="F5:G5"/>
    <mergeCell ref="B6:B7"/>
    <mergeCell ref="C6:C7"/>
    <mergeCell ref="D6:G6"/>
  </mergeCells>
  <pageMargins left="0.71" right="0.23622047244094491" top="0.65" bottom="0.15748031496062992" header="0.15748031496062992" footer="0.23622047244094491"/>
  <pageSetup paperSize="9" scale="60" orientation="portrait" r:id="rId1"/>
  <rowBreaks count="2" manualBreakCount="2">
    <brk id="26" max="6" man="1"/>
    <brk id="5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2"/>
  <sheetViews>
    <sheetView view="pageBreakPreview" zoomScale="70" zoomScaleNormal="72" zoomScaleSheetLayoutView="70" workbookViewId="0">
      <pane xSplit="2" ySplit="9" topLeftCell="C61" activePane="bottomRight" state="frozen"/>
      <selection activeCell="F18" sqref="F18"/>
      <selection pane="topRight" activeCell="F18" sqref="F18"/>
      <selection pane="bottomLeft" activeCell="F18" sqref="F18"/>
      <selection pane="bottomRight" activeCell="F3" sqref="F3"/>
    </sheetView>
  </sheetViews>
  <sheetFormatPr defaultColWidth="9.140625" defaultRowHeight="18.75" x14ac:dyDescent="0.3"/>
  <cols>
    <col min="1" max="1" width="9" style="1" hidden="1" customWidth="1"/>
    <col min="2" max="2" width="40.7109375" style="1" customWidth="1"/>
    <col min="3" max="3" width="27.28515625" style="1" customWidth="1"/>
    <col min="4" max="4" width="19.7109375" style="1" customWidth="1"/>
    <col min="5" max="5" width="20.28515625" style="1" customWidth="1"/>
    <col min="6" max="6" width="21.28515625" style="1" customWidth="1"/>
    <col min="7" max="7" width="30.28515625" style="1" customWidth="1"/>
    <col min="8" max="8" width="12.85546875" style="1" customWidth="1"/>
    <col min="9" max="9" width="17.7109375" style="1" customWidth="1"/>
    <col min="10" max="11" width="9.140625" style="1"/>
    <col min="12" max="12" width="10.7109375" style="1" bestFit="1" customWidth="1"/>
    <col min="13" max="16384" width="9.140625" style="1"/>
  </cols>
  <sheetData>
    <row r="1" spans="1:12" ht="18" hidden="1" customHeight="1" x14ac:dyDescent="0.35"/>
    <row r="2" spans="1:12" ht="76.900000000000006" customHeight="1" x14ac:dyDescent="0.3">
      <c r="F2" s="48" t="s">
        <v>76</v>
      </c>
      <c r="G2" s="48"/>
    </row>
    <row r="3" spans="1:12" ht="29.25" customHeight="1" x14ac:dyDescent="0.3">
      <c r="G3" s="43" t="s">
        <v>75</v>
      </c>
    </row>
    <row r="4" spans="1:12" ht="72.75" customHeight="1" x14ac:dyDescent="0.3">
      <c r="B4" s="49" t="s">
        <v>73</v>
      </c>
      <c r="C4" s="49"/>
      <c r="D4" s="49"/>
      <c r="E4" s="49"/>
      <c r="F4" s="49"/>
      <c r="G4" s="49"/>
    </row>
    <row r="5" spans="1:12" ht="27" customHeight="1" x14ac:dyDescent="0.4">
      <c r="B5" s="3"/>
      <c r="C5" s="3"/>
      <c r="D5" s="3"/>
      <c r="E5" s="3"/>
      <c r="F5" s="50"/>
      <c r="G5" s="50"/>
    </row>
    <row r="6" spans="1:12" s="39" customFormat="1" ht="36.75" customHeight="1" x14ac:dyDescent="0.3">
      <c r="B6" s="51" t="s">
        <v>2</v>
      </c>
      <c r="C6" s="53" t="s">
        <v>3</v>
      </c>
      <c r="D6" s="59" t="s">
        <v>66</v>
      </c>
      <c r="E6" s="59"/>
      <c r="F6" s="59"/>
      <c r="G6" s="56"/>
    </row>
    <row r="7" spans="1:12" s="39" customFormat="1" ht="124.9" customHeight="1" x14ac:dyDescent="0.3">
      <c r="B7" s="52"/>
      <c r="C7" s="54"/>
      <c r="D7" s="5" t="s">
        <v>69</v>
      </c>
      <c r="E7" s="5" t="s">
        <v>72</v>
      </c>
      <c r="F7" s="5" t="s">
        <v>67</v>
      </c>
      <c r="G7" s="42" t="s">
        <v>74</v>
      </c>
      <c r="K7" s="7"/>
      <c r="L7" s="7"/>
    </row>
    <row r="8" spans="1:12" s="39" customFormat="1" ht="17.45" customHeight="1" x14ac:dyDescent="0.3">
      <c r="B8" s="40" t="s">
        <v>70</v>
      </c>
      <c r="C8" s="5">
        <v>1</v>
      </c>
      <c r="D8" s="5">
        <v>2</v>
      </c>
      <c r="E8" s="5">
        <v>3</v>
      </c>
      <c r="F8" s="5">
        <v>4</v>
      </c>
      <c r="G8" s="42">
        <v>5</v>
      </c>
      <c r="K8" s="7"/>
      <c r="L8" s="7"/>
    </row>
    <row r="9" spans="1:12" ht="22.5" customHeight="1" x14ac:dyDescent="0.3">
      <c r="B9" s="8" t="s">
        <v>8</v>
      </c>
      <c r="C9" s="9"/>
      <c r="D9" s="10"/>
      <c r="E9" s="10"/>
      <c r="F9" s="10"/>
      <c r="G9" s="11"/>
      <c r="K9" s="12"/>
      <c r="L9" s="12"/>
    </row>
    <row r="10" spans="1:12" ht="97.5" customHeight="1" x14ac:dyDescent="0.3">
      <c r="A10" s="13">
        <v>1</v>
      </c>
      <c r="B10" s="14" t="s">
        <v>9</v>
      </c>
      <c r="C10" s="15">
        <v>1568.3</v>
      </c>
      <c r="D10" s="16">
        <v>595521</v>
      </c>
      <c r="E10" s="16">
        <v>594159</v>
      </c>
      <c r="F10" s="16">
        <f>ROUND((E10+D10)/2,0)</f>
        <v>594840</v>
      </c>
      <c r="G10" s="31">
        <f>ROUND(F10*$C$10/12,2)</f>
        <v>77740631</v>
      </c>
      <c r="H10" s="18"/>
      <c r="I10" s="19"/>
      <c r="K10" s="12"/>
      <c r="L10" s="20"/>
    </row>
    <row r="11" spans="1:12" s="25" customFormat="1" ht="20.25" x14ac:dyDescent="0.3">
      <c r="A11" s="21"/>
      <c r="B11" s="22" t="s">
        <v>10</v>
      </c>
      <c r="C11" s="15"/>
      <c r="D11" s="23">
        <v>595521</v>
      </c>
      <c r="E11" s="23">
        <f>E10</f>
        <v>594159</v>
      </c>
      <c r="F11" s="23">
        <f t="shared" ref="F11:F63" si="0">ROUND((E11+D11)/2,0)</f>
        <v>594840</v>
      </c>
      <c r="G11" s="32">
        <f t="shared" ref="G11" si="1">ROUND(F11*$C$10/12,2)</f>
        <v>77740631</v>
      </c>
      <c r="H11" s="18"/>
      <c r="I11" s="19"/>
      <c r="K11" s="26"/>
      <c r="L11" s="20"/>
    </row>
    <row r="12" spans="1:12" ht="20.25" x14ac:dyDescent="0.3">
      <c r="A12" s="13"/>
      <c r="B12" s="8" t="s">
        <v>11</v>
      </c>
      <c r="C12" s="15"/>
      <c r="D12" s="16"/>
      <c r="E12" s="16"/>
      <c r="F12" s="16"/>
      <c r="G12" s="31"/>
      <c r="H12" s="18"/>
      <c r="I12" s="19"/>
      <c r="K12" s="12"/>
      <c r="L12" s="20"/>
    </row>
    <row r="13" spans="1:12" ht="94.5" customHeight="1" x14ac:dyDescent="0.3">
      <c r="A13" s="13">
        <v>2</v>
      </c>
      <c r="B13" s="14" t="s">
        <v>12</v>
      </c>
      <c r="C13" s="15">
        <v>2041.3</v>
      </c>
      <c r="D13" s="16">
        <v>229693</v>
      </c>
      <c r="E13" s="16">
        <v>229228</v>
      </c>
      <c r="F13" s="16">
        <f t="shared" si="0"/>
        <v>229461</v>
      </c>
      <c r="G13" s="31">
        <f>ROUND(F13*$C$13/12,2)</f>
        <v>39033228.280000001</v>
      </c>
      <c r="H13" s="18"/>
      <c r="I13" s="19"/>
      <c r="K13" s="12"/>
      <c r="L13" s="20"/>
    </row>
    <row r="14" spans="1:12" s="25" customFormat="1" ht="41.25" customHeight="1" x14ac:dyDescent="0.3">
      <c r="A14" s="21"/>
      <c r="B14" s="22" t="s">
        <v>13</v>
      </c>
      <c r="C14" s="15"/>
      <c r="D14" s="23">
        <v>229693</v>
      </c>
      <c r="E14" s="23">
        <f>E13</f>
        <v>229228</v>
      </c>
      <c r="F14" s="23">
        <f t="shared" si="0"/>
        <v>229461</v>
      </c>
      <c r="G14" s="32">
        <f>G13</f>
        <v>39033228.280000001</v>
      </c>
      <c r="H14" s="18"/>
      <c r="I14" s="19"/>
      <c r="K14" s="26"/>
      <c r="L14" s="20"/>
    </row>
    <row r="15" spans="1:12" ht="20.25" x14ac:dyDescent="0.3">
      <c r="A15" s="13"/>
      <c r="B15" s="8" t="s">
        <v>14</v>
      </c>
      <c r="C15" s="15"/>
      <c r="D15" s="16"/>
      <c r="E15" s="16"/>
      <c r="F15" s="16"/>
      <c r="G15" s="31"/>
      <c r="H15" s="18"/>
      <c r="I15" s="19"/>
      <c r="K15" s="12"/>
      <c r="L15" s="20"/>
    </row>
    <row r="16" spans="1:12" ht="79.5" customHeight="1" x14ac:dyDescent="0.3">
      <c r="A16" s="13">
        <v>3</v>
      </c>
      <c r="B16" s="14" t="s">
        <v>15</v>
      </c>
      <c r="C16" s="15">
        <v>1141.3</v>
      </c>
      <c r="D16" s="16">
        <v>61384</v>
      </c>
      <c r="E16" s="16">
        <v>61261</v>
      </c>
      <c r="F16" s="16">
        <f t="shared" si="0"/>
        <v>61323</v>
      </c>
      <c r="G16" s="31">
        <f>ROUND(F16*$C$16/12,2)</f>
        <v>5832328.3300000001</v>
      </c>
      <c r="H16" s="18"/>
      <c r="I16" s="19"/>
      <c r="K16" s="12"/>
      <c r="L16" s="20"/>
    </row>
    <row r="17" spans="1:12" s="25" customFormat="1" ht="20.25" x14ac:dyDescent="0.3">
      <c r="A17" s="21"/>
      <c r="B17" s="22" t="s">
        <v>16</v>
      </c>
      <c r="C17" s="15"/>
      <c r="D17" s="23">
        <v>61384</v>
      </c>
      <c r="E17" s="23">
        <f>E16</f>
        <v>61261</v>
      </c>
      <c r="F17" s="23">
        <f t="shared" si="0"/>
        <v>61323</v>
      </c>
      <c r="G17" s="32">
        <f t="shared" ref="G17" si="2">G16</f>
        <v>5832328.3300000001</v>
      </c>
      <c r="H17" s="18"/>
      <c r="I17" s="19"/>
      <c r="K17" s="26"/>
      <c r="L17" s="20"/>
    </row>
    <row r="18" spans="1:12" ht="20.25" x14ac:dyDescent="0.3">
      <c r="A18" s="13"/>
      <c r="B18" s="8" t="s">
        <v>17</v>
      </c>
      <c r="C18" s="15"/>
      <c r="D18" s="16"/>
      <c r="E18" s="16"/>
      <c r="F18" s="16"/>
      <c r="G18" s="31"/>
      <c r="H18" s="18"/>
      <c r="I18" s="19"/>
      <c r="K18" s="12"/>
      <c r="L18" s="20"/>
    </row>
    <row r="19" spans="1:12" ht="78.599999999999994" customHeight="1" x14ac:dyDescent="0.3">
      <c r="A19" s="13">
        <v>4</v>
      </c>
      <c r="B19" s="14" t="s">
        <v>18</v>
      </c>
      <c r="C19" s="15">
        <v>1054.9000000000001</v>
      </c>
      <c r="D19" s="16">
        <v>32205</v>
      </c>
      <c r="E19" s="16">
        <v>32194</v>
      </c>
      <c r="F19" s="16">
        <f t="shared" si="0"/>
        <v>32200</v>
      </c>
      <c r="G19" s="31">
        <f>ROUND(F19*$C$19/12,2)</f>
        <v>2830648.33</v>
      </c>
      <c r="H19" s="18"/>
      <c r="I19" s="19"/>
      <c r="K19" s="12"/>
      <c r="L19" s="20"/>
    </row>
    <row r="20" spans="1:12" s="25" customFormat="1" ht="20.25" x14ac:dyDescent="0.3">
      <c r="A20" s="21"/>
      <c r="B20" s="22" t="s">
        <v>19</v>
      </c>
      <c r="C20" s="15"/>
      <c r="D20" s="23">
        <v>32205</v>
      </c>
      <c r="E20" s="23">
        <f>E19</f>
        <v>32194</v>
      </c>
      <c r="F20" s="23">
        <f t="shared" si="0"/>
        <v>32200</v>
      </c>
      <c r="G20" s="32">
        <f t="shared" ref="G20" si="3">G19</f>
        <v>2830648.33</v>
      </c>
      <c r="H20" s="18"/>
      <c r="I20" s="19"/>
      <c r="K20" s="26"/>
      <c r="L20" s="20"/>
    </row>
    <row r="21" spans="1:12" ht="20.25" x14ac:dyDescent="0.3">
      <c r="A21" s="13"/>
      <c r="B21" s="8" t="s">
        <v>20</v>
      </c>
      <c r="C21" s="15"/>
      <c r="D21" s="16"/>
      <c r="E21" s="16"/>
      <c r="F21" s="16"/>
      <c r="G21" s="31"/>
      <c r="H21" s="18"/>
      <c r="I21" s="19"/>
      <c r="K21" s="12"/>
      <c r="L21" s="20"/>
    </row>
    <row r="22" spans="1:12" ht="101.25" x14ac:dyDescent="0.3">
      <c r="A22" s="13">
        <v>5</v>
      </c>
      <c r="B22" s="29" t="s">
        <v>21</v>
      </c>
      <c r="C22" s="15">
        <v>838.1</v>
      </c>
      <c r="D22" s="16">
        <v>20973</v>
      </c>
      <c r="E22" s="16">
        <v>20885</v>
      </c>
      <c r="F22" s="16">
        <f t="shared" si="0"/>
        <v>20929</v>
      </c>
      <c r="G22" s="31">
        <f>ROUND(F22*$C$22/12,2)</f>
        <v>1461716.24</v>
      </c>
      <c r="H22" s="18"/>
      <c r="I22" s="19"/>
      <c r="K22" s="12"/>
      <c r="L22" s="20"/>
    </row>
    <row r="23" spans="1:12" s="25" customFormat="1" ht="20.25" x14ac:dyDescent="0.3">
      <c r="A23" s="21"/>
      <c r="B23" s="22" t="s">
        <v>22</v>
      </c>
      <c r="C23" s="15"/>
      <c r="D23" s="23">
        <v>20973</v>
      </c>
      <c r="E23" s="23">
        <f>E22</f>
        <v>20885</v>
      </c>
      <c r="F23" s="23">
        <f t="shared" si="0"/>
        <v>20929</v>
      </c>
      <c r="G23" s="32">
        <f t="shared" ref="G23" si="4">G22</f>
        <v>1461716.24</v>
      </c>
      <c r="H23" s="18"/>
      <c r="I23" s="19"/>
      <c r="K23" s="26"/>
      <c r="L23" s="20"/>
    </row>
    <row r="24" spans="1:12" ht="20.25" x14ac:dyDescent="0.3">
      <c r="A24" s="13"/>
      <c r="B24" s="8" t="s">
        <v>23</v>
      </c>
      <c r="C24" s="15"/>
      <c r="D24" s="16"/>
      <c r="E24" s="16"/>
      <c r="F24" s="16"/>
      <c r="G24" s="31"/>
      <c r="H24" s="18"/>
      <c r="I24" s="19"/>
      <c r="K24" s="12"/>
      <c r="L24" s="20"/>
    </row>
    <row r="25" spans="1:12" ht="101.25" x14ac:dyDescent="0.3">
      <c r="A25" s="13">
        <v>6</v>
      </c>
      <c r="B25" s="29" t="s">
        <v>24</v>
      </c>
      <c r="C25" s="15">
        <v>1784.5</v>
      </c>
      <c r="D25" s="16">
        <v>2297</v>
      </c>
      <c r="E25" s="16">
        <v>2291</v>
      </c>
      <c r="F25" s="16">
        <f t="shared" si="0"/>
        <v>2294</v>
      </c>
      <c r="G25" s="31">
        <f>ROUND(F25*$C$25/12,2)</f>
        <v>341136.92</v>
      </c>
      <c r="H25" s="18"/>
      <c r="I25" s="19"/>
      <c r="K25" s="12"/>
      <c r="L25" s="20"/>
    </row>
    <row r="26" spans="1:12" s="25" customFormat="1" ht="40.5" x14ac:dyDescent="0.3">
      <c r="A26" s="21"/>
      <c r="B26" s="22" t="s">
        <v>25</v>
      </c>
      <c r="C26" s="15"/>
      <c r="D26" s="23">
        <v>2297</v>
      </c>
      <c r="E26" s="23">
        <f>E25</f>
        <v>2291</v>
      </c>
      <c r="F26" s="23">
        <f t="shared" si="0"/>
        <v>2294</v>
      </c>
      <c r="G26" s="32">
        <f t="shared" ref="G26" si="5">G25</f>
        <v>341136.92</v>
      </c>
      <c r="H26" s="18"/>
      <c r="I26" s="19"/>
      <c r="K26" s="26"/>
      <c r="L26" s="20"/>
    </row>
    <row r="27" spans="1:12" ht="20.25" x14ac:dyDescent="0.3">
      <c r="A27" s="13"/>
      <c r="B27" s="8" t="s">
        <v>26</v>
      </c>
      <c r="C27" s="15"/>
      <c r="D27" s="16"/>
      <c r="E27" s="16"/>
      <c r="F27" s="16"/>
      <c r="G27" s="31"/>
      <c r="H27" s="18"/>
      <c r="I27" s="19"/>
      <c r="K27" s="12"/>
      <c r="L27" s="20"/>
    </row>
    <row r="28" spans="1:12" ht="101.25" x14ac:dyDescent="0.3">
      <c r="A28" s="13">
        <v>7</v>
      </c>
      <c r="B28" s="29" t="s">
        <v>27</v>
      </c>
      <c r="C28" s="15">
        <v>1176.5</v>
      </c>
      <c r="D28" s="16">
        <v>26634</v>
      </c>
      <c r="E28" s="16">
        <v>26608</v>
      </c>
      <c r="F28" s="16">
        <f t="shared" si="0"/>
        <v>26621</v>
      </c>
      <c r="G28" s="31">
        <f>ROUND(F28*$C$28/12,2)</f>
        <v>2609967.21</v>
      </c>
      <c r="H28" s="18"/>
      <c r="I28" s="19"/>
      <c r="K28" s="12"/>
      <c r="L28" s="20"/>
    </row>
    <row r="29" spans="1:12" s="25" customFormat="1" ht="40.5" x14ac:dyDescent="0.3">
      <c r="A29" s="21"/>
      <c r="B29" s="22" t="s">
        <v>28</v>
      </c>
      <c r="C29" s="15"/>
      <c r="D29" s="23">
        <v>26634</v>
      </c>
      <c r="E29" s="23">
        <f>E28</f>
        <v>26608</v>
      </c>
      <c r="F29" s="23">
        <f t="shared" si="0"/>
        <v>26621</v>
      </c>
      <c r="G29" s="32">
        <f t="shared" ref="G29" si="6">G28</f>
        <v>2609967.21</v>
      </c>
      <c r="H29" s="18"/>
      <c r="I29" s="19"/>
      <c r="K29" s="26"/>
      <c r="L29" s="20"/>
    </row>
    <row r="30" spans="1:12" ht="20.25" x14ac:dyDescent="0.3">
      <c r="A30" s="13"/>
      <c r="B30" s="8" t="s">
        <v>29</v>
      </c>
      <c r="C30" s="15"/>
      <c r="D30" s="16"/>
      <c r="E30" s="16"/>
      <c r="F30" s="16"/>
      <c r="G30" s="31"/>
      <c r="H30" s="18"/>
      <c r="I30" s="19"/>
      <c r="K30" s="12"/>
      <c r="L30" s="20"/>
    </row>
    <row r="31" spans="1:12" ht="75" x14ac:dyDescent="0.3">
      <c r="A31" s="13">
        <v>8</v>
      </c>
      <c r="B31" s="14" t="s">
        <v>30</v>
      </c>
      <c r="C31" s="15">
        <v>838.1</v>
      </c>
      <c r="D31" s="16">
        <v>22870</v>
      </c>
      <c r="E31" s="16">
        <v>22814</v>
      </c>
      <c r="F31" s="16">
        <f t="shared" si="0"/>
        <v>22842</v>
      </c>
      <c r="G31" s="31">
        <f>ROUND(F31*$C$31/12,2)</f>
        <v>1595323.35</v>
      </c>
      <c r="H31" s="18"/>
      <c r="I31" s="19"/>
      <c r="K31" s="12"/>
      <c r="L31" s="20"/>
    </row>
    <row r="32" spans="1:12" s="25" customFormat="1" ht="20.25" x14ac:dyDescent="0.3">
      <c r="A32" s="21"/>
      <c r="B32" s="22" t="s">
        <v>31</v>
      </c>
      <c r="C32" s="15"/>
      <c r="D32" s="23">
        <v>22870</v>
      </c>
      <c r="E32" s="23">
        <f>E31</f>
        <v>22814</v>
      </c>
      <c r="F32" s="23">
        <f t="shared" si="0"/>
        <v>22842</v>
      </c>
      <c r="G32" s="32">
        <f t="shared" ref="G32" si="7">G31</f>
        <v>1595323.35</v>
      </c>
      <c r="H32" s="18"/>
      <c r="I32" s="19"/>
      <c r="K32" s="26"/>
      <c r="L32" s="20"/>
    </row>
    <row r="33" spans="1:12" ht="40.5" x14ac:dyDescent="0.3">
      <c r="A33" s="13"/>
      <c r="B33" s="8" t="s">
        <v>32</v>
      </c>
      <c r="C33" s="15"/>
      <c r="D33" s="16"/>
      <c r="E33" s="16"/>
      <c r="F33" s="16"/>
      <c r="G33" s="31"/>
      <c r="H33" s="18"/>
      <c r="I33" s="19"/>
      <c r="K33" s="12"/>
      <c r="L33" s="20"/>
    </row>
    <row r="34" spans="1:12" ht="75" x14ac:dyDescent="0.3">
      <c r="A34" s="13">
        <v>9</v>
      </c>
      <c r="B34" s="30" t="s">
        <v>33</v>
      </c>
      <c r="C34" s="15">
        <v>822</v>
      </c>
      <c r="D34" s="16">
        <v>12221</v>
      </c>
      <c r="E34" s="16">
        <f>ROUND(69684*0.175,0)</f>
        <v>12195</v>
      </c>
      <c r="F34" s="16">
        <f t="shared" si="0"/>
        <v>12208</v>
      </c>
      <c r="G34" s="31">
        <f>ROUND(F34*$C$34/12,2)</f>
        <v>836248</v>
      </c>
      <c r="H34" s="18"/>
      <c r="I34" s="19"/>
      <c r="K34" s="12"/>
      <c r="L34" s="20"/>
    </row>
    <row r="35" spans="1:12" ht="102" customHeight="1" x14ac:dyDescent="0.3">
      <c r="A35" s="13">
        <v>10</v>
      </c>
      <c r="B35" s="29" t="s">
        <v>34</v>
      </c>
      <c r="C35" s="15">
        <v>791.5</v>
      </c>
      <c r="D35" s="16">
        <v>57612</v>
      </c>
      <c r="E35" s="16">
        <f>ROUND(69684*0.825,0)</f>
        <v>57489</v>
      </c>
      <c r="F35" s="16">
        <f t="shared" si="0"/>
        <v>57551</v>
      </c>
      <c r="G35" s="31">
        <f>ROUND(F35*$C$35/12,2)</f>
        <v>3795968.04</v>
      </c>
      <c r="H35" s="18"/>
      <c r="I35" s="19"/>
      <c r="K35" s="12"/>
      <c r="L35" s="20"/>
    </row>
    <row r="36" spans="1:12" s="25" customFormat="1" ht="32.450000000000003" customHeight="1" x14ac:dyDescent="0.3">
      <c r="A36" s="21"/>
      <c r="B36" s="22" t="s">
        <v>35</v>
      </c>
      <c r="C36" s="15"/>
      <c r="D36" s="23">
        <v>69833</v>
      </c>
      <c r="E36" s="23">
        <f>E34+E35</f>
        <v>69684</v>
      </c>
      <c r="F36" s="23">
        <f t="shared" si="0"/>
        <v>69759</v>
      </c>
      <c r="G36" s="32">
        <f t="shared" ref="G36" si="8">G34+G35</f>
        <v>4632216.04</v>
      </c>
      <c r="H36" s="18"/>
      <c r="I36" s="19"/>
      <c r="K36" s="26"/>
      <c r="L36" s="20"/>
    </row>
    <row r="37" spans="1:12" ht="20.25" x14ac:dyDescent="0.3">
      <c r="A37" s="13"/>
      <c r="B37" s="8" t="s">
        <v>36</v>
      </c>
      <c r="C37" s="15"/>
      <c r="D37" s="16"/>
      <c r="E37" s="16"/>
      <c r="F37" s="16"/>
      <c r="G37" s="31"/>
      <c r="H37" s="18"/>
      <c r="I37" s="19"/>
      <c r="K37" s="12"/>
      <c r="L37" s="20"/>
    </row>
    <row r="38" spans="1:12" ht="101.25" x14ac:dyDescent="0.3">
      <c r="A38" s="13">
        <v>11</v>
      </c>
      <c r="B38" s="29" t="s">
        <v>37</v>
      </c>
      <c r="C38" s="15">
        <v>1154.0999999999999</v>
      </c>
      <c r="D38" s="16">
        <v>27074</v>
      </c>
      <c r="E38" s="16">
        <f>22195+4789</f>
        <v>26984</v>
      </c>
      <c r="F38" s="16">
        <f t="shared" si="0"/>
        <v>27029</v>
      </c>
      <c r="G38" s="31">
        <f>ROUND(F38*$C$38/12,2)</f>
        <v>2599514.08</v>
      </c>
      <c r="H38" s="18"/>
      <c r="I38" s="19"/>
      <c r="K38" s="12"/>
      <c r="L38" s="20"/>
    </row>
    <row r="39" spans="1:12" s="25" customFormat="1" ht="40.5" x14ac:dyDescent="0.3">
      <c r="A39" s="21"/>
      <c r="B39" s="22" t="s">
        <v>38</v>
      </c>
      <c r="C39" s="15"/>
      <c r="D39" s="23">
        <v>27074</v>
      </c>
      <c r="E39" s="23">
        <f>E38</f>
        <v>26984</v>
      </c>
      <c r="F39" s="23">
        <f t="shared" si="0"/>
        <v>27029</v>
      </c>
      <c r="G39" s="32">
        <f t="shared" ref="G39" si="9">G38</f>
        <v>2599514.08</v>
      </c>
      <c r="H39" s="18"/>
      <c r="I39" s="19"/>
      <c r="K39" s="26"/>
      <c r="L39" s="20"/>
    </row>
    <row r="40" spans="1:12" ht="20.25" x14ac:dyDescent="0.3">
      <c r="A40" s="13"/>
      <c r="B40" s="8" t="s">
        <v>39</v>
      </c>
      <c r="C40" s="15"/>
      <c r="D40" s="16"/>
      <c r="E40" s="16"/>
      <c r="F40" s="16"/>
      <c r="G40" s="31"/>
      <c r="H40" s="18"/>
      <c r="I40" s="19"/>
      <c r="K40" s="12"/>
      <c r="L40" s="20"/>
    </row>
    <row r="41" spans="1:12" ht="75" x14ac:dyDescent="0.3">
      <c r="A41" s="13">
        <v>12</v>
      </c>
      <c r="B41" s="14" t="s">
        <v>40</v>
      </c>
      <c r="C41" s="15">
        <v>1070.3</v>
      </c>
      <c r="D41" s="16">
        <v>36081</v>
      </c>
      <c r="E41" s="16">
        <v>35941</v>
      </c>
      <c r="F41" s="16">
        <f t="shared" si="0"/>
        <v>36011</v>
      </c>
      <c r="G41" s="31">
        <f>ROUND(F41*$C$41/12,2)</f>
        <v>3211881.11</v>
      </c>
      <c r="H41" s="18"/>
      <c r="I41" s="19"/>
      <c r="K41" s="12"/>
      <c r="L41" s="20"/>
    </row>
    <row r="42" spans="1:12" s="25" customFormat="1" ht="40.5" x14ac:dyDescent="0.3">
      <c r="A42" s="21"/>
      <c r="B42" s="22" t="s">
        <v>41</v>
      </c>
      <c r="C42" s="15"/>
      <c r="D42" s="23">
        <v>36081</v>
      </c>
      <c r="E42" s="23">
        <f>E41</f>
        <v>35941</v>
      </c>
      <c r="F42" s="23">
        <f t="shared" si="0"/>
        <v>36011</v>
      </c>
      <c r="G42" s="32">
        <f t="shared" ref="G42" si="10">G41</f>
        <v>3211881.11</v>
      </c>
      <c r="H42" s="18"/>
      <c r="I42" s="19"/>
      <c r="K42" s="26"/>
      <c r="L42" s="20"/>
    </row>
    <row r="43" spans="1:12" ht="20.25" x14ac:dyDescent="0.3">
      <c r="A43" s="13"/>
      <c r="B43" s="8" t="s">
        <v>42</v>
      </c>
      <c r="C43" s="15"/>
      <c r="D43" s="16"/>
      <c r="E43" s="16"/>
      <c r="F43" s="16"/>
      <c r="G43" s="31"/>
      <c r="H43" s="18"/>
      <c r="I43" s="19"/>
      <c r="K43" s="12"/>
      <c r="L43" s="20"/>
    </row>
    <row r="44" spans="1:12" ht="75" x14ac:dyDescent="0.3">
      <c r="A44" s="13">
        <v>13</v>
      </c>
      <c r="B44" s="14" t="s">
        <v>43</v>
      </c>
      <c r="C44" s="15">
        <v>1169</v>
      </c>
      <c r="D44" s="16">
        <v>29442</v>
      </c>
      <c r="E44" s="16">
        <v>29378</v>
      </c>
      <c r="F44" s="16">
        <f t="shared" si="0"/>
        <v>29410</v>
      </c>
      <c r="G44" s="31">
        <f>ROUND(F44*$C$44/12,2)</f>
        <v>2865024.17</v>
      </c>
      <c r="H44" s="18"/>
      <c r="I44" s="19"/>
      <c r="K44" s="12"/>
      <c r="L44" s="20"/>
    </row>
    <row r="45" spans="1:12" s="25" customFormat="1" ht="20.25" x14ac:dyDescent="0.3">
      <c r="A45" s="21"/>
      <c r="B45" s="22" t="s">
        <v>44</v>
      </c>
      <c r="C45" s="15"/>
      <c r="D45" s="23">
        <v>29442</v>
      </c>
      <c r="E45" s="23">
        <f>E44</f>
        <v>29378</v>
      </c>
      <c r="F45" s="23">
        <f t="shared" si="0"/>
        <v>29410</v>
      </c>
      <c r="G45" s="32">
        <f t="shared" ref="G45" si="11">G44</f>
        <v>2865024.17</v>
      </c>
      <c r="H45" s="18"/>
      <c r="I45" s="19"/>
      <c r="K45" s="26"/>
      <c r="L45" s="20"/>
    </row>
    <row r="46" spans="1:12" ht="20.25" x14ac:dyDescent="0.3">
      <c r="A46" s="13"/>
      <c r="B46" s="8" t="s">
        <v>45</v>
      </c>
      <c r="C46" s="15"/>
      <c r="D46" s="16"/>
      <c r="E46" s="16"/>
      <c r="F46" s="16"/>
      <c r="G46" s="31"/>
      <c r="H46" s="18"/>
      <c r="I46" s="19"/>
      <c r="K46" s="12"/>
      <c r="L46" s="20"/>
    </row>
    <row r="47" spans="1:12" ht="75" x14ac:dyDescent="0.3">
      <c r="A47" s="13">
        <v>14</v>
      </c>
      <c r="B47" s="14" t="s">
        <v>46</v>
      </c>
      <c r="C47" s="15">
        <v>830.4</v>
      </c>
      <c r="D47" s="16">
        <v>48376</v>
      </c>
      <c r="E47" s="16">
        <v>48240</v>
      </c>
      <c r="F47" s="16">
        <f t="shared" si="0"/>
        <v>48308</v>
      </c>
      <c r="G47" s="31">
        <f>ROUND(F47*$C$47/12,2)</f>
        <v>3342913.6</v>
      </c>
      <c r="H47" s="18"/>
      <c r="I47" s="19"/>
      <c r="K47" s="12"/>
      <c r="L47" s="20"/>
    </row>
    <row r="48" spans="1:12" s="25" customFormat="1" ht="20.25" x14ac:dyDescent="0.3">
      <c r="A48" s="21"/>
      <c r="B48" s="22" t="s">
        <v>47</v>
      </c>
      <c r="C48" s="15"/>
      <c r="D48" s="23">
        <v>48376</v>
      </c>
      <c r="E48" s="23">
        <f>E47</f>
        <v>48240</v>
      </c>
      <c r="F48" s="23">
        <f t="shared" si="0"/>
        <v>48308</v>
      </c>
      <c r="G48" s="32">
        <f t="shared" ref="G48" si="12">G47</f>
        <v>3342913.6</v>
      </c>
      <c r="H48" s="18"/>
      <c r="I48" s="19"/>
      <c r="K48" s="26"/>
      <c r="L48" s="20"/>
    </row>
    <row r="49" spans="1:12" ht="20.25" x14ac:dyDescent="0.3">
      <c r="A49" s="13"/>
      <c r="B49" s="8" t="s">
        <v>48</v>
      </c>
      <c r="C49" s="15"/>
      <c r="D49" s="16"/>
      <c r="E49" s="16"/>
      <c r="F49" s="16"/>
      <c r="G49" s="31"/>
      <c r="H49" s="18"/>
      <c r="I49" s="19"/>
      <c r="K49" s="12"/>
      <c r="L49" s="20"/>
    </row>
    <row r="50" spans="1:12" ht="109.9" customHeight="1" x14ac:dyDescent="0.3">
      <c r="A50" s="13">
        <v>15</v>
      </c>
      <c r="B50" s="29" t="s">
        <v>49</v>
      </c>
      <c r="C50" s="15">
        <v>2153.8000000000002</v>
      </c>
      <c r="D50" s="16">
        <v>7290</v>
      </c>
      <c r="E50" s="16">
        <v>7262</v>
      </c>
      <c r="F50" s="16">
        <f t="shared" si="0"/>
        <v>7276</v>
      </c>
      <c r="G50" s="31">
        <f>ROUND(F50*$C$50/12,2)</f>
        <v>1305920.73</v>
      </c>
      <c r="H50" s="18"/>
      <c r="I50" s="19"/>
      <c r="K50" s="12"/>
      <c r="L50" s="20"/>
    </row>
    <row r="51" spans="1:12" s="25" customFormat="1" ht="20.25" x14ac:dyDescent="0.3">
      <c r="A51" s="21"/>
      <c r="B51" s="22" t="s">
        <v>50</v>
      </c>
      <c r="C51" s="15"/>
      <c r="D51" s="23">
        <v>7290</v>
      </c>
      <c r="E51" s="23">
        <f>E50</f>
        <v>7262</v>
      </c>
      <c r="F51" s="23">
        <f t="shared" si="0"/>
        <v>7276</v>
      </c>
      <c r="G51" s="32">
        <f t="shared" ref="G51" si="13">G50</f>
        <v>1305920.73</v>
      </c>
      <c r="H51" s="18"/>
      <c r="I51" s="19"/>
      <c r="K51" s="26"/>
      <c r="L51" s="20"/>
    </row>
    <row r="52" spans="1:12" ht="20.25" x14ac:dyDescent="0.3">
      <c r="A52" s="13"/>
      <c r="B52" s="8" t="s">
        <v>51</v>
      </c>
      <c r="C52" s="15"/>
      <c r="D52" s="16"/>
      <c r="E52" s="16"/>
      <c r="F52" s="16"/>
      <c r="G52" s="31"/>
      <c r="H52" s="18"/>
      <c r="I52" s="19"/>
      <c r="K52" s="12"/>
      <c r="L52" s="20"/>
    </row>
    <row r="53" spans="1:12" ht="84" customHeight="1" x14ac:dyDescent="0.3">
      <c r="A53" s="13">
        <v>17</v>
      </c>
      <c r="B53" s="14" t="s">
        <v>52</v>
      </c>
      <c r="C53" s="15">
        <v>1065.5999999999999</v>
      </c>
      <c r="D53" s="16">
        <v>29809</v>
      </c>
      <c r="E53" s="16">
        <v>29733</v>
      </c>
      <c r="F53" s="16">
        <f t="shared" si="0"/>
        <v>29771</v>
      </c>
      <c r="G53" s="31">
        <f>ROUND(F53*$C$53/12,2)</f>
        <v>2643664.7999999998</v>
      </c>
      <c r="H53" s="18"/>
      <c r="I53" s="19"/>
      <c r="K53" s="12"/>
      <c r="L53" s="20"/>
    </row>
    <row r="54" spans="1:12" s="25" customFormat="1" ht="24.6" customHeight="1" x14ac:dyDescent="0.3">
      <c r="A54" s="21"/>
      <c r="B54" s="22" t="s">
        <v>53</v>
      </c>
      <c r="C54" s="15"/>
      <c r="D54" s="23">
        <v>29809</v>
      </c>
      <c r="E54" s="23">
        <f>E53</f>
        <v>29733</v>
      </c>
      <c r="F54" s="23">
        <f t="shared" si="0"/>
        <v>29771</v>
      </c>
      <c r="G54" s="32">
        <f t="shared" ref="G54" si="14">G53</f>
        <v>2643664.7999999998</v>
      </c>
      <c r="H54" s="18"/>
      <c r="I54" s="19"/>
      <c r="K54" s="26"/>
      <c r="L54" s="20"/>
    </row>
    <row r="55" spans="1:12" ht="20.25" x14ac:dyDescent="0.3">
      <c r="A55" s="13"/>
      <c r="B55" s="8" t="s">
        <v>54</v>
      </c>
      <c r="C55" s="15"/>
      <c r="D55" s="16"/>
      <c r="E55" s="16"/>
      <c r="F55" s="16"/>
      <c r="G55" s="31"/>
      <c r="H55" s="18"/>
      <c r="I55" s="19"/>
      <c r="K55" s="12"/>
      <c r="L55" s="20"/>
    </row>
    <row r="56" spans="1:12" ht="84" customHeight="1" x14ac:dyDescent="0.3">
      <c r="A56" s="13">
        <v>18</v>
      </c>
      <c r="B56" s="14" t="s">
        <v>55</v>
      </c>
      <c r="C56" s="15">
        <v>1232.8</v>
      </c>
      <c r="D56" s="16">
        <v>2182</v>
      </c>
      <c r="E56" s="16">
        <v>2173</v>
      </c>
      <c r="F56" s="16">
        <f t="shared" si="0"/>
        <v>2178</v>
      </c>
      <c r="G56" s="31">
        <f>ROUND(F56*$C$56/12,2)</f>
        <v>223753.2</v>
      </c>
      <c r="H56" s="18"/>
      <c r="I56" s="19"/>
      <c r="K56" s="12"/>
      <c r="L56" s="20"/>
    </row>
    <row r="57" spans="1:12" s="25" customFormat="1" ht="40.9" customHeight="1" x14ac:dyDescent="0.3">
      <c r="A57" s="21"/>
      <c r="B57" s="22" t="s">
        <v>56</v>
      </c>
      <c r="C57" s="15"/>
      <c r="D57" s="23">
        <v>2182</v>
      </c>
      <c r="E57" s="23">
        <f>E56</f>
        <v>2173</v>
      </c>
      <c r="F57" s="23">
        <f t="shared" si="0"/>
        <v>2178</v>
      </c>
      <c r="G57" s="32">
        <f t="shared" ref="G57" si="15">G56</f>
        <v>223753.2</v>
      </c>
      <c r="H57" s="18"/>
      <c r="I57" s="19"/>
      <c r="K57" s="26"/>
      <c r="L57" s="20"/>
    </row>
    <row r="58" spans="1:12" ht="20.25" x14ac:dyDescent="0.3">
      <c r="A58" s="13"/>
      <c r="B58" s="8" t="s">
        <v>57</v>
      </c>
      <c r="C58" s="15"/>
      <c r="D58" s="16"/>
      <c r="E58" s="16"/>
      <c r="F58" s="16"/>
      <c r="G58" s="31"/>
      <c r="H58" s="18"/>
      <c r="I58" s="19"/>
      <c r="K58" s="12"/>
      <c r="L58" s="20"/>
    </row>
    <row r="59" spans="1:12" ht="84" customHeight="1" x14ac:dyDescent="0.3">
      <c r="A59" s="13">
        <v>19</v>
      </c>
      <c r="B59" s="29" t="s">
        <v>58</v>
      </c>
      <c r="C59" s="15">
        <v>1133.2</v>
      </c>
      <c r="D59" s="16">
        <v>17536</v>
      </c>
      <c r="E59" s="16">
        <v>17481</v>
      </c>
      <c r="F59" s="16">
        <f t="shared" si="0"/>
        <v>17509</v>
      </c>
      <c r="G59" s="31">
        <f>ROUND(F59*$C$59/12,2)</f>
        <v>1653433.23</v>
      </c>
      <c r="H59" s="18"/>
      <c r="I59" s="19"/>
      <c r="K59" s="12"/>
      <c r="L59" s="20"/>
    </row>
    <row r="60" spans="1:12" s="25" customFormat="1" ht="20.25" x14ac:dyDescent="0.3">
      <c r="A60" s="21"/>
      <c r="B60" s="22" t="s">
        <v>59</v>
      </c>
      <c r="C60" s="15"/>
      <c r="D60" s="23">
        <v>17536</v>
      </c>
      <c r="E60" s="23">
        <f>E59</f>
        <v>17481</v>
      </c>
      <c r="F60" s="23">
        <f t="shared" si="0"/>
        <v>17509</v>
      </c>
      <c r="G60" s="32">
        <f t="shared" ref="G60" si="16">G59</f>
        <v>1653433.23</v>
      </c>
      <c r="H60" s="18"/>
      <c r="I60" s="19"/>
      <c r="K60" s="26"/>
      <c r="L60" s="20"/>
    </row>
    <row r="61" spans="1:12" ht="20.25" x14ac:dyDescent="0.3">
      <c r="A61" s="13"/>
      <c r="B61" s="8" t="s">
        <v>60</v>
      </c>
      <c r="C61" s="15"/>
      <c r="D61" s="16"/>
      <c r="E61" s="16"/>
      <c r="F61" s="16"/>
      <c r="G61" s="31"/>
      <c r="H61" s="18"/>
      <c r="I61" s="19"/>
      <c r="K61" s="12"/>
      <c r="L61" s="20"/>
    </row>
    <row r="62" spans="1:12" ht="101.25" customHeight="1" x14ac:dyDescent="0.3">
      <c r="A62" s="13">
        <v>20</v>
      </c>
      <c r="B62" s="29" t="s">
        <v>61</v>
      </c>
      <c r="C62" s="15">
        <v>1042.3</v>
      </c>
      <c r="D62" s="16">
        <v>17233</v>
      </c>
      <c r="E62" s="16">
        <v>17198</v>
      </c>
      <c r="F62" s="16">
        <f t="shared" si="0"/>
        <v>17216</v>
      </c>
      <c r="G62" s="31">
        <f>ROUND(F62*$C$62/12,2)</f>
        <v>1495353.07</v>
      </c>
      <c r="H62" s="18"/>
      <c r="I62" s="19"/>
      <c r="K62" s="12"/>
      <c r="L62" s="20"/>
    </row>
    <row r="63" spans="1:12" s="25" customFormat="1" ht="20.25" x14ac:dyDescent="0.3">
      <c r="B63" s="22" t="s">
        <v>62</v>
      </c>
      <c r="C63" s="33"/>
      <c r="D63" s="23">
        <v>17233</v>
      </c>
      <c r="E63" s="23">
        <f>E62</f>
        <v>17198</v>
      </c>
      <c r="F63" s="23">
        <f t="shared" si="0"/>
        <v>17216</v>
      </c>
      <c r="G63" s="32">
        <f t="shared" ref="G63" si="17">G62</f>
        <v>1495353.07</v>
      </c>
      <c r="H63" s="18"/>
      <c r="I63" s="19"/>
      <c r="K63" s="26"/>
      <c r="L63" s="20"/>
    </row>
    <row r="64" spans="1:12" s="25" customFormat="1" ht="24.6" customHeight="1" x14ac:dyDescent="0.3">
      <c r="B64" s="22" t="s">
        <v>63</v>
      </c>
      <c r="C64" s="33"/>
      <c r="D64" s="23">
        <f t="shared" ref="D64:G64" si="18">SUM(D63,D60,D57,D54,D51,D48,D45,D42,D39,D36,D32,D29,D26,D23,D20,D17,D14,D11)</f>
        <v>1276433</v>
      </c>
      <c r="E64" s="23">
        <f t="shared" si="18"/>
        <v>1273514</v>
      </c>
      <c r="F64" s="23">
        <f t="shared" si="18"/>
        <v>1274977</v>
      </c>
      <c r="G64" s="32">
        <f t="shared" si="18"/>
        <v>155418653.69</v>
      </c>
      <c r="H64" s="18"/>
      <c r="I64" s="19"/>
      <c r="K64" s="26"/>
      <c r="L64" s="20"/>
    </row>
    <row r="65" spans="2:7" ht="48" customHeight="1" x14ac:dyDescent="0.3">
      <c r="B65" s="47"/>
      <c r="C65" s="47"/>
      <c r="D65" s="47"/>
      <c r="E65" s="47"/>
      <c r="F65" s="47"/>
      <c r="G65" s="47"/>
    </row>
    <row r="66" spans="2:7" x14ac:dyDescent="0.3">
      <c r="C66" s="19"/>
      <c r="D66" s="17"/>
      <c r="E66" s="17"/>
      <c r="F66" s="17"/>
      <c r="G66" s="41"/>
    </row>
    <row r="67" spans="2:7" x14ac:dyDescent="0.3">
      <c r="G67" s="19"/>
    </row>
    <row r="68" spans="2:7" x14ac:dyDescent="0.3">
      <c r="G68" s="34"/>
    </row>
    <row r="69" spans="2:7" x14ac:dyDescent="0.3">
      <c r="C69" s="19"/>
      <c r="G69" s="19"/>
    </row>
    <row r="70" spans="2:7" x14ac:dyDescent="0.3">
      <c r="G70" s="19"/>
    </row>
    <row r="71" spans="2:7" x14ac:dyDescent="0.3">
      <c r="G71" s="19"/>
    </row>
    <row r="72" spans="2:7" x14ac:dyDescent="0.3">
      <c r="G72" s="19"/>
    </row>
  </sheetData>
  <mergeCells count="7">
    <mergeCell ref="B65:G65"/>
    <mergeCell ref="F2:G2"/>
    <mergeCell ref="B4:G4"/>
    <mergeCell ref="F5:G5"/>
    <mergeCell ref="B6:B7"/>
    <mergeCell ref="C6:C7"/>
    <mergeCell ref="D6:G6"/>
  </mergeCells>
  <pageMargins left="0.70866141732283472" right="0.23622047244094491" top="0.27559055118110237" bottom="0.15748031496062992" header="0.15748031496062992" footer="0.23622047244094491"/>
  <pageSetup paperSize="9" scale="50" orientation="landscape" r:id="rId1"/>
  <rowBreaks count="1" manualBreakCount="1">
    <brk id="2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72"/>
  <sheetViews>
    <sheetView tabSelected="1" view="pageBreakPreview" zoomScale="70" zoomScaleNormal="72" zoomScaleSheetLayoutView="70" workbookViewId="0">
      <pane xSplit="2" ySplit="9" topLeftCell="C10" activePane="bottomRight" state="frozen"/>
      <selection activeCell="F18" sqref="F18"/>
      <selection pane="topRight" activeCell="F18" sqref="F18"/>
      <selection pane="bottomLeft" activeCell="F18" sqref="F18"/>
      <selection pane="bottomRight" activeCell="I4" sqref="I4"/>
    </sheetView>
  </sheetViews>
  <sheetFormatPr defaultColWidth="9.140625" defaultRowHeight="18.75" x14ac:dyDescent="0.3"/>
  <cols>
    <col min="1" max="1" width="9" style="1" hidden="1" customWidth="1"/>
    <col min="2" max="2" width="40.7109375" style="1" customWidth="1"/>
    <col min="3" max="3" width="27.28515625" style="1" customWidth="1"/>
    <col min="4" max="4" width="20.7109375" style="1" customWidth="1"/>
    <col min="5" max="5" width="21.5703125" style="1" customWidth="1"/>
    <col min="6" max="6" width="21.28515625" style="1" customWidth="1"/>
    <col min="7" max="7" width="34" style="1" customWidth="1"/>
    <col min="8" max="8" width="17.7109375" style="1" customWidth="1"/>
    <col min="9" max="10" width="9.140625" style="1"/>
    <col min="11" max="11" width="10.7109375" style="1" bestFit="1" customWidth="1"/>
    <col min="12" max="16384" width="9.140625" style="1"/>
  </cols>
  <sheetData>
    <row r="1" spans="1:11" ht="18" hidden="1" customHeight="1" x14ac:dyDescent="0.3"/>
    <row r="2" spans="1:11" ht="73.5" customHeight="1" x14ac:dyDescent="0.3">
      <c r="F2" s="60" t="s">
        <v>77</v>
      </c>
      <c r="G2" s="60"/>
    </row>
    <row r="3" spans="1:11" ht="27" customHeight="1" x14ac:dyDescent="0.3">
      <c r="G3" s="45" t="s">
        <v>78</v>
      </c>
    </row>
    <row r="4" spans="1:11" ht="72.75" customHeight="1" x14ac:dyDescent="0.3">
      <c r="B4" s="49" t="s">
        <v>0</v>
      </c>
      <c r="C4" s="49"/>
      <c r="D4" s="49"/>
      <c r="E4" s="49"/>
      <c r="F4" s="49"/>
      <c r="G4" s="49"/>
    </row>
    <row r="5" spans="1:11" ht="27" customHeight="1" x14ac:dyDescent="0.3">
      <c r="B5" s="3"/>
      <c r="C5" s="3"/>
      <c r="D5" s="3"/>
      <c r="E5" s="3"/>
      <c r="F5" s="50" t="s">
        <v>1</v>
      </c>
      <c r="G5" s="50"/>
    </row>
    <row r="6" spans="1:11" s="44" customFormat="1" ht="36.75" customHeight="1" x14ac:dyDescent="0.3">
      <c r="B6" s="51" t="s">
        <v>2</v>
      </c>
      <c r="C6" s="53" t="s">
        <v>3</v>
      </c>
      <c r="D6" s="59" t="s">
        <v>66</v>
      </c>
      <c r="E6" s="59"/>
      <c r="F6" s="59"/>
      <c r="G6" s="56"/>
    </row>
    <row r="7" spans="1:11" s="44" customFormat="1" ht="124.9" customHeight="1" x14ac:dyDescent="0.3">
      <c r="B7" s="52"/>
      <c r="C7" s="54"/>
      <c r="D7" s="5" t="s">
        <v>72</v>
      </c>
      <c r="E7" s="5" t="s">
        <v>79</v>
      </c>
      <c r="F7" s="5" t="s">
        <v>67</v>
      </c>
      <c r="G7" s="42" t="s">
        <v>7</v>
      </c>
      <c r="J7" s="7"/>
      <c r="K7" s="7"/>
    </row>
    <row r="8" spans="1:11" s="44" customFormat="1" ht="17.45" customHeight="1" x14ac:dyDescent="0.3">
      <c r="B8" s="46" t="s">
        <v>70</v>
      </c>
      <c r="C8" s="5">
        <v>1</v>
      </c>
      <c r="D8" s="5">
        <v>2</v>
      </c>
      <c r="E8" s="5">
        <v>3</v>
      </c>
      <c r="F8" s="5">
        <v>4</v>
      </c>
      <c r="G8" s="42">
        <v>5</v>
      </c>
      <c r="J8" s="7"/>
      <c r="K8" s="7"/>
    </row>
    <row r="9" spans="1:11" ht="22.5" customHeight="1" x14ac:dyDescent="0.3">
      <c r="B9" s="8" t="s">
        <v>8</v>
      </c>
      <c r="C9" s="9"/>
      <c r="D9" s="10"/>
      <c r="E9" s="10"/>
      <c r="F9" s="10"/>
      <c r="G9" s="11"/>
      <c r="J9" s="12"/>
      <c r="K9" s="12"/>
    </row>
    <row r="10" spans="1:11" ht="97.5" customHeight="1" x14ac:dyDescent="0.3">
      <c r="A10" s="13">
        <v>1</v>
      </c>
      <c r="B10" s="14" t="s">
        <v>9</v>
      </c>
      <c r="C10" s="15">
        <v>1568.3</v>
      </c>
      <c r="D10" s="16">
        <v>594159</v>
      </c>
      <c r="E10" s="16">
        <v>595171</v>
      </c>
      <c r="F10" s="16">
        <f>ROUND((E10+D10)/2,0)</f>
        <v>594665</v>
      </c>
      <c r="G10" s="31">
        <f>ROUND(F10*$C$10/12,2)</f>
        <v>77717759.959999993</v>
      </c>
      <c r="H10" s="19"/>
      <c r="J10" s="12"/>
      <c r="K10" s="20"/>
    </row>
    <row r="11" spans="1:11" s="25" customFormat="1" ht="20.25" x14ac:dyDescent="0.3">
      <c r="A11" s="21"/>
      <c r="B11" s="22" t="s">
        <v>10</v>
      </c>
      <c r="C11" s="15"/>
      <c r="D11" s="23">
        <v>594159</v>
      </c>
      <c r="E11" s="23">
        <f>E10</f>
        <v>595171</v>
      </c>
      <c r="F11" s="23">
        <f t="shared" ref="F11:F63" si="0">ROUND((E11+D11)/2,0)</f>
        <v>594665</v>
      </c>
      <c r="G11" s="32">
        <f t="shared" ref="G11" si="1">ROUND(F11*$C$10/12,2)</f>
        <v>77717759.959999993</v>
      </c>
      <c r="H11" s="19"/>
      <c r="J11" s="26"/>
      <c r="K11" s="20"/>
    </row>
    <row r="12" spans="1:11" ht="20.25" x14ac:dyDescent="0.3">
      <c r="A12" s="13"/>
      <c r="B12" s="8" t="s">
        <v>11</v>
      </c>
      <c r="C12" s="15"/>
      <c r="D12" s="16"/>
      <c r="E12" s="16"/>
      <c r="F12" s="16"/>
      <c r="G12" s="31"/>
      <c r="H12" s="19"/>
      <c r="J12" s="12"/>
      <c r="K12" s="20"/>
    </row>
    <row r="13" spans="1:11" ht="94.5" customHeight="1" x14ac:dyDescent="0.3">
      <c r="A13" s="13">
        <v>2</v>
      </c>
      <c r="B13" s="14" t="s">
        <v>12</v>
      </c>
      <c r="C13" s="15">
        <v>2041.3</v>
      </c>
      <c r="D13" s="16">
        <v>229228</v>
      </c>
      <c r="E13" s="16">
        <v>229352</v>
      </c>
      <c r="F13" s="16">
        <f t="shared" si="0"/>
        <v>229290</v>
      </c>
      <c r="G13" s="31">
        <f>ROUND(F13*$C$13/12,2)</f>
        <v>39004139.75</v>
      </c>
      <c r="H13" s="19"/>
      <c r="J13" s="12"/>
      <c r="K13" s="20"/>
    </row>
    <row r="14" spans="1:11" s="25" customFormat="1" ht="41.25" customHeight="1" x14ac:dyDescent="0.3">
      <c r="A14" s="21"/>
      <c r="B14" s="22" t="s">
        <v>13</v>
      </c>
      <c r="C14" s="15"/>
      <c r="D14" s="23">
        <v>229228</v>
      </c>
      <c r="E14" s="23">
        <f>E13</f>
        <v>229352</v>
      </c>
      <c r="F14" s="23">
        <f t="shared" si="0"/>
        <v>229290</v>
      </c>
      <c r="G14" s="32">
        <f>G13</f>
        <v>39004139.75</v>
      </c>
      <c r="H14" s="19"/>
      <c r="J14" s="26"/>
      <c r="K14" s="20"/>
    </row>
    <row r="15" spans="1:11" ht="20.25" x14ac:dyDescent="0.3">
      <c r="A15" s="13"/>
      <c r="B15" s="8" t="s">
        <v>14</v>
      </c>
      <c r="C15" s="15"/>
      <c r="D15" s="16"/>
      <c r="E15" s="16"/>
      <c r="F15" s="16"/>
      <c r="G15" s="31"/>
      <c r="H15" s="19"/>
      <c r="J15" s="12"/>
      <c r="K15" s="20"/>
    </row>
    <row r="16" spans="1:11" ht="79.5" customHeight="1" x14ac:dyDescent="0.3">
      <c r="A16" s="13">
        <v>3</v>
      </c>
      <c r="B16" s="14" t="s">
        <v>15</v>
      </c>
      <c r="C16" s="15">
        <v>1141.3</v>
      </c>
      <c r="D16" s="16">
        <v>61261</v>
      </c>
      <c r="E16" s="16">
        <v>61252</v>
      </c>
      <c r="F16" s="16">
        <f t="shared" si="0"/>
        <v>61257</v>
      </c>
      <c r="G16" s="31">
        <f>ROUND(F16*$C$16/12,2)</f>
        <v>5826051.1799999997</v>
      </c>
      <c r="H16" s="19"/>
      <c r="J16" s="12"/>
      <c r="K16" s="20"/>
    </row>
    <row r="17" spans="1:11" s="25" customFormat="1" ht="20.25" x14ac:dyDescent="0.3">
      <c r="A17" s="21"/>
      <c r="B17" s="22" t="s">
        <v>16</v>
      </c>
      <c r="C17" s="15"/>
      <c r="D17" s="23">
        <v>61261</v>
      </c>
      <c r="E17" s="23">
        <f>E16</f>
        <v>61252</v>
      </c>
      <c r="F17" s="23">
        <f t="shared" si="0"/>
        <v>61257</v>
      </c>
      <c r="G17" s="32">
        <f t="shared" ref="G17" si="2">G16</f>
        <v>5826051.1799999997</v>
      </c>
      <c r="H17" s="19"/>
      <c r="J17" s="26"/>
      <c r="K17" s="20"/>
    </row>
    <row r="18" spans="1:11" ht="20.25" x14ac:dyDescent="0.3">
      <c r="A18" s="13"/>
      <c r="B18" s="8" t="s">
        <v>17</v>
      </c>
      <c r="C18" s="15"/>
      <c r="D18" s="16"/>
      <c r="E18" s="16"/>
      <c r="F18" s="16"/>
      <c r="G18" s="31"/>
      <c r="H18" s="19"/>
      <c r="J18" s="12"/>
      <c r="K18" s="20"/>
    </row>
    <row r="19" spans="1:11" ht="78.599999999999994" customHeight="1" x14ac:dyDescent="0.3">
      <c r="A19" s="13">
        <v>4</v>
      </c>
      <c r="B19" s="14" t="s">
        <v>18</v>
      </c>
      <c r="C19" s="15">
        <v>1054.9000000000001</v>
      </c>
      <c r="D19" s="16">
        <v>32194</v>
      </c>
      <c r="E19" s="16">
        <v>32232</v>
      </c>
      <c r="F19" s="16">
        <f t="shared" si="0"/>
        <v>32213</v>
      </c>
      <c r="G19" s="31">
        <f>ROUND(F19*$C$19/12,2)</f>
        <v>2831791.14</v>
      </c>
      <c r="H19" s="19"/>
      <c r="J19" s="12"/>
      <c r="K19" s="20"/>
    </row>
    <row r="20" spans="1:11" s="25" customFormat="1" ht="20.25" x14ac:dyDescent="0.3">
      <c r="A20" s="21"/>
      <c r="B20" s="22" t="s">
        <v>19</v>
      </c>
      <c r="C20" s="15"/>
      <c r="D20" s="23">
        <v>32194</v>
      </c>
      <c r="E20" s="23">
        <f>E19</f>
        <v>32232</v>
      </c>
      <c r="F20" s="23">
        <f t="shared" si="0"/>
        <v>32213</v>
      </c>
      <c r="G20" s="32">
        <f t="shared" ref="G20" si="3">G19</f>
        <v>2831791.14</v>
      </c>
      <c r="H20" s="19"/>
      <c r="J20" s="26"/>
      <c r="K20" s="20"/>
    </row>
    <row r="21" spans="1:11" ht="20.25" x14ac:dyDescent="0.3">
      <c r="A21" s="13"/>
      <c r="B21" s="8" t="s">
        <v>20</v>
      </c>
      <c r="C21" s="15"/>
      <c r="D21" s="16"/>
      <c r="E21" s="16"/>
      <c r="F21" s="16"/>
      <c r="G21" s="31"/>
      <c r="H21" s="19"/>
      <c r="J21" s="12"/>
      <c r="K21" s="20"/>
    </row>
    <row r="22" spans="1:11" ht="101.25" x14ac:dyDescent="0.3">
      <c r="A22" s="13">
        <v>5</v>
      </c>
      <c r="B22" s="29" t="s">
        <v>21</v>
      </c>
      <c r="C22" s="15">
        <v>838.1</v>
      </c>
      <c r="D22" s="16">
        <v>20885</v>
      </c>
      <c r="E22" s="16">
        <v>20892</v>
      </c>
      <c r="F22" s="16">
        <f t="shared" si="0"/>
        <v>20889</v>
      </c>
      <c r="G22" s="31">
        <f>ROUND(F22*$C$22/12,2)</f>
        <v>1458922.58</v>
      </c>
      <c r="H22" s="19"/>
      <c r="J22" s="12"/>
      <c r="K22" s="20"/>
    </row>
    <row r="23" spans="1:11" s="25" customFormat="1" ht="20.25" x14ac:dyDescent="0.3">
      <c r="A23" s="21"/>
      <c r="B23" s="22" t="s">
        <v>22</v>
      </c>
      <c r="C23" s="15"/>
      <c r="D23" s="23">
        <v>20885</v>
      </c>
      <c r="E23" s="23">
        <f>E22</f>
        <v>20892</v>
      </c>
      <c r="F23" s="23">
        <f t="shared" si="0"/>
        <v>20889</v>
      </c>
      <c r="G23" s="32">
        <f t="shared" ref="G23" si="4">G22</f>
        <v>1458922.58</v>
      </c>
      <c r="H23" s="19"/>
      <c r="J23" s="26"/>
      <c r="K23" s="20"/>
    </row>
    <row r="24" spans="1:11" ht="20.25" x14ac:dyDescent="0.3">
      <c r="A24" s="13"/>
      <c r="B24" s="8" t="s">
        <v>23</v>
      </c>
      <c r="C24" s="15"/>
      <c r="D24" s="16"/>
      <c r="E24" s="16"/>
      <c r="F24" s="16"/>
      <c r="G24" s="31"/>
      <c r="H24" s="19"/>
      <c r="J24" s="12"/>
      <c r="K24" s="20"/>
    </row>
    <row r="25" spans="1:11" ht="101.25" x14ac:dyDescent="0.3">
      <c r="A25" s="13">
        <v>6</v>
      </c>
      <c r="B25" s="29" t="s">
        <v>24</v>
      </c>
      <c r="C25" s="15">
        <v>1784.5</v>
      </c>
      <c r="D25" s="16">
        <v>2291</v>
      </c>
      <c r="E25" s="16">
        <v>2289</v>
      </c>
      <c r="F25" s="16">
        <f t="shared" si="0"/>
        <v>2290</v>
      </c>
      <c r="G25" s="31">
        <f>ROUND(F25*$C$25/12,2)</f>
        <v>340542.08</v>
      </c>
      <c r="H25" s="19"/>
      <c r="J25" s="12"/>
      <c r="K25" s="20"/>
    </row>
    <row r="26" spans="1:11" s="25" customFormat="1" ht="20.25" x14ac:dyDescent="0.3">
      <c r="A26" s="21"/>
      <c r="B26" s="22" t="s">
        <v>25</v>
      </c>
      <c r="C26" s="15"/>
      <c r="D26" s="23">
        <v>2291</v>
      </c>
      <c r="E26" s="23">
        <f>E25</f>
        <v>2289</v>
      </c>
      <c r="F26" s="23">
        <f t="shared" si="0"/>
        <v>2290</v>
      </c>
      <c r="G26" s="32">
        <f t="shared" ref="G26" si="5">G25</f>
        <v>340542.08</v>
      </c>
      <c r="H26" s="19"/>
      <c r="J26" s="26"/>
      <c r="K26" s="20"/>
    </row>
    <row r="27" spans="1:11" ht="20.25" x14ac:dyDescent="0.3">
      <c r="A27" s="13"/>
      <c r="B27" s="8" t="s">
        <v>26</v>
      </c>
      <c r="C27" s="15"/>
      <c r="D27" s="16"/>
      <c r="E27" s="16"/>
      <c r="F27" s="16"/>
      <c r="G27" s="31"/>
      <c r="H27" s="19"/>
      <c r="J27" s="12"/>
      <c r="K27" s="20"/>
    </row>
    <row r="28" spans="1:11" ht="101.25" x14ac:dyDescent="0.3">
      <c r="A28" s="13">
        <v>7</v>
      </c>
      <c r="B28" s="29" t="s">
        <v>27</v>
      </c>
      <c r="C28" s="15">
        <v>1176.5</v>
      </c>
      <c r="D28" s="16">
        <v>26608</v>
      </c>
      <c r="E28" s="16">
        <v>26628</v>
      </c>
      <c r="F28" s="16">
        <f t="shared" si="0"/>
        <v>26618</v>
      </c>
      <c r="G28" s="31">
        <f>ROUND(F28*$C$28/12,2)</f>
        <v>2609673.08</v>
      </c>
      <c r="H28" s="19"/>
      <c r="J28" s="12"/>
      <c r="K28" s="20"/>
    </row>
    <row r="29" spans="1:11" s="25" customFormat="1" ht="40.5" x14ac:dyDescent="0.3">
      <c r="A29" s="21"/>
      <c r="B29" s="22" t="s">
        <v>28</v>
      </c>
      <c r="C29" s="15"/>
      <c r="D29" s="23">
        <v>26608</v>
      </c>
      <c r="E29" s="23">
        <f>E28</f>
        <v>26628</v>
      </c>
      <c r="F29" s="23">
        <f t="shared" si="0"/>
        <v>26618</v>
      </c>
      <c r="G29" s="32">
        <f t="shared" ref="G29" si="6">G28</f>
        <v>2609673.08</v>
      </c>
      <c r="H29" s="19"/>
      <c r="J29" s="26"/>
      <c r="K29" s="20"/>
    </row>
    <row r="30" spans="1:11" ht="20.25" x14ac:dyDescent="0.3">
      <c r="A30" s="13"/>
      <c r="B30" s="8" t="s">
        <v>29</v>
      </c>
      <c r="C30" s="15"/>
      <c r="D30" s="16"/>
      <c r="E30" s="16"/>
      <c r="F30" s="16"/>
      <c r="G30" s="31"/>
      <c r="H30" s="19"/>
      <c r="J30" s="12"/>
      <c r="K30" s="20"/>
    </row>
    <row r="31" spans="1:11" ht="75" x14ac:dyDescent="0.3">
      <c r="A31" s="13">
        <v>8</v>
      </c>
      <c r="B31" s="14" t="s">
        <v>30</v>
      </c>
      <c r="C31" s="15">
        <v>838.1</v>
      </c>
      <c r="D31" s="16">
        <v>22814</v>
      </c>
      <c r="E31" s="16">
        <v>22802</v>
      </c>
      <c r="F31" s="16">
        <f t="shared" si="0"/>
        <v>22808</v>
      </c>
      <c r="G31" s="31">
        <f>ROUND(F31*$C$31/12,2)</f>
        <v>1592948.73</v>
      </c>
      <c r="H31" s="19"/>
      <c r="J31" s="12"/>
      <c r="K31" s="20"/>
    </row>
    <row r="32" spans="1:11" s="25" customFormat="1" ht="20.25" x14ac:dyDescent="0.3">
      <c r="A32" s="21"/>
      <c r="B32" s="22" t="s">
        <v>31</v>
      </c>
      <c r="C32" s="15"/>
      <c r="D32" s="23">
        <v>22814</v>
      </c>
      <c r="E32" s="23">
        <f>E31</f>
        <v>22802</v>
      </c>
      <c r="F32" s="23">
        <f t="shared" si="0"/>
        <v>22808</v>
      </c>
      <c r="G32" s="32">
        <f t="shared" ref="G32" si="7">G31</f>
        <v>1592948.73</v>
      </c>
      <c r="H32" s="19"/>
      <c r="J32" s="26"/>
      <c r="K32" s="20"/>
    </row>
    <row r="33" spans="1:11" ht="40.5" x14ac:dyDescent="0.3">
      <c r="A33" s="13"/>
      <c r="B33" s="8" t="s">
        <v>32</v>
      </c>
      <c r="C33" s="15"/>
      <c r="D33" s="16"/>
      <c r="E33" s="16"/>
      <c r="F33" s="16"/>
      <c r="G33" s="31"/>
      <c r="H33" s="19"/>
      <c r="J33" s="12"/>
      <c r="K33" s="20"/>
    </row>
    <row r="34" spans="1:11" ht="75" x14ac:dyDescent="0.3">
      <c r="A34" s="13">
        <v>9</v>
      </c>
      <c r="B34" s="30" t="s">
        <v>33</v>
      </c>
      <c r="C34" s="15">
        <v>822</v>
      </c>
      <c r="D34" s="16">
        <v>12195</v>
      </c>
      <c r="E34" s="16">
        <v>12217</v>
      </c>
      <c r="F34" s="16">
        <f t="shared" si="0"/>
        <v>12206</v>
      </c>
      <c r="G34" s="31">
        <f>ROUND(F34*$C$34/12,2)</f>
        <v>836111</v>
      </c>
      <c r="H34" s="19"/>
      <c r="J34" s="12"/>
      <c r="K34" s="20"/>
    </row>
    <row r="35" spans="1:11" ht="102" customHeight="1" x14ac:dyDescent="0.3">
      <c r="A35" s="13">
        <v>10</v>
      </c>
      <c r="B35" s="29" t="s">
        <v>34</v>
      </c>
      <c r="C35" s="15">
        <v>791.5</v>
      </c>
      <c r="D35" s="16">
        <v>57489</v>
      </c>
      <c r="E35" s="16">
        <v>57594</v>
      </c>
      <c r="F35" s="16">
        <f t="shared" si="0"/>
        <v>57542</v>
      </c>
      <c r="G35" s="31">
        <f>ROUND(F35*$C$35/12,2)</f>
        <v>3795374.42</v>
      </c>
      <c r="H35" s="19"/>
      <c r="J35" s="12"/>
      <c r="K35" s="20"/>
    </row>
    <row r="36" spans="1:11" s="25" customFormat="1" ht="32.450000000000003" customHeight="1" x14ac:dyDescent="0.3">
      <c r="A36" s="21"/>
      <c r="B36" s="22" t="s">
        <v>35</v>
      </c>
      <c r="C36" s="15"/>
      <c r="D36" s="23">
        <v>69684</v>
      </c>
      <c r="E36" s="23">
        <f>E34+E35</f>
        <v>69811</v>
      </c>
      <c r="F36" s="23">
        <f t="shared" si="0"/>
        <v>69748</v>
      </c>
      <c r="G36" s="32">
        <f t="shared" ref="G36" si="8">G34+G35</f>
        <v>4631485.42</v>
      </c>
      <c r="H36" s="19"/>
      <c r="J36" s="26"/>
      <c r="K36" s="20"/>
    </row>
    <row r="37" spans="1:11" ht="20.25" x14ac:dyDescent="0.3">
      <c r="A37" s="13"/>
      <c r="B37" s="8" t="s">
        <v>36</v>
      </c>
      <c r="C37" s="15"/>
      <c r="D37" s="16"/>
      <c r="E37" s="16"/>
      <c r="F37" s="16"/>
      <c r="G37" s="31"/>
      <c r="H37" s="19"/>
      <c r="J37" s="12"/>
      <c r="K37" s="20"/>
    </row>
    <row r="38" spans="1:11" ht="101.25" x14ac:dyDescent="0.3">
      <c r="A38" s="13">
        <v>11</v>
      </c>
      <c r="B38" s="29" t="s">
        <v>37</v>
      </c>
      <c r="C38" s="15">
        <v>1154.0999999999999</v>
      </c>
      <c r="D38" s="16">
        <v>26984</v>
      </c>
      <c r="E38" s="16">
        <f>22209+4779</f>
        <v>26988</v>
      </c>
      <c r="F38" s="16">
        <f t="shared" si="0"/>
        <v>26986</v>
      </c>
      <c r="G38" s="31">
        <f>ROUND(F38*$C$38/12,2)</f>
        <v>2595378.5499999998</v>
      </c>
      <c r="H38" s="19"/>
      <c r="J38" s="12"/>
      <c r="K38" s="20"/>
    </row>
    <row r="39" spans="1:11" s="25" customFormat="1" ht="40.5" x14ac:dyDescent="0.3">
      <c r="A39" s="21"/>
      <c r="B39" s="22" t="s">
        <v>38</v>
      </c>
      <c r="C39" s="15"/>
      <c r="D39" s="23">
        <v>26984</v>
      </c>
      <c r="E39" s="23">
        <f>E38</f>
        <v>26988</v>
      </c>
      <c r="F39" s="23">
        <f t="shared" si="0"/>
        <v>26986</v>
      </c>
      <c r="G39" s="32">
        <f t="shared" ref="G39" si="9">G38</f>
        <v>2595378.5499999998</v>
      </c>
      <c r="H39" s="19"/>
      <c r="J39" s="26"/>
      <c r="K39" s="20"/>
    </row>
    <row r="40" spans="1:11" ht="20.25" x14ac:dyDescent="0.3">
      <c r="A40" s="13"/>
      <c r="B40" s="8" t="s">
        <v>39</v>
      </c>
      <c r="C40" s="15"/>
      <c r="D40" s="16"/>
      <c r="E40" s="16"/>
      <c r="F40" s="16"/>
      <c r="G40" s="31"/>
      <c r="H40" s="19"/>
      <c r="J40" s="12"/>
      <c r="K40" s="20"/>
    </row>
    <row r="41" spans="1:11" ht="75" x14ac:dyDescent="0.3">
      <c r="A41" s="13">
        <v>12</v>
      </c>
      <c r="B41" s="14" t="s">
        <v>40</v>
      </c>
      <c r="C41" s="15">
        <v>1070.3</v>
      </c>
      <c r="D41" s="16">
        <v>35941</v>
      </c>
      <c r="E41" s="16">
        <v>35948</v>
      </c>
      <c r="F41" s="16">
        <f t="shared" si="0"/>
        <v>35945</v>
      </c>
      <c r="G41" s="31">
        <f>ROUND(F41*$C$41/12,2)</f>
        <v>3205994.46</v>
      </c>
      <c r="H41" s="19"/>
      <c r="J41" s="12"/>
      <c r="K41" s="20"/>
    </row>
    <row r="42" spans="1:11" s="25" customFormat="1" ht="40.5" x14ac:dyDescent="0.3">
      <c r="A42" s="21"/>
      <c r="B42" s="22" t="s">
        <v>41</v>
      </c>
      <c r="C42" s="15"/>
      <c r="D42" s="23">
        <v>35941</v>
      </c>
      <c r="E42" s="23">
        <f>E41</f>
        <v>35948</v>
      </c>
      <c r="F42" s="23">
        <f t="shared" si="0"/>
        <v>35945</v>
      </c>
      <c r="G42" s="32">
        <f t="shared" ref="G42" si="10">G41</f>
        <v>3205994.46</v>
      </c>
      <c r="H42" s="19"/>
      <c r="J42" s="26"/>
      <c r="K42" s="20"/>
    </row>
    <row r="43" spans="1:11" ht="20.25" x14ac:dyDescent="0.3">
      <c r="A43" s="13"/>
      <c r="B43" s="8" t="s">
        <v>42</v>
      </c>
      <c r="C43" s="15"/>
      <c r="D43" s="16"/>
      <c r="E43" s="16"/>
      <c r="F43" s="16"/>
      <c r="G43" s="31"/>
      <c r="H43" s="19"/>
      <c r="J43" s="12"/>
      <c r="K43" s="20"/>
    </row>
    <row r="44" spans="1:11" ht="75" x14ac:dyDescent="0.3">
      <c r="A44" s="13">
        <v>13</v>
      </c>
      <c r="B44" s="14" t="s">
        <v>43</v>
      </c>
      <c r="C44" s="15">
        <v>1169</v>
      </c>
      <c r="D44" s="16">
        <v>29378</v>
      </c>
      <c r="E44" s="16">
        <v>29376</v>
      </c>
      <c r="F44" s="16">
        <f t="shared" si="0"/>
        <v>29377</v>
      </c>
      <c r="G44" s="31">
        <f>ROUND(F44*$C$44/12,2)</f>
        <v>2861809.42</v>
      </c>
      <c r="H44" s="19"/>
      <c r="J44" s="12"/>
      <c r="K44" s="20"/>
    </row>
    <row r="45" spans="1:11" s="25" customFormat="1" ht="20.25" x14ac:dyDescent="0.3">
      <c r="A45" s="21"/>
      <c r="B45" s="22" t="s">
        <v>44</v>
      </c>
      <c r="C45" s="15"/>
      <c r="D45" s="23">
        <v>29378</v>
      </c>
      <c r="E45" s="23">
        <f>E44</f>
        <v>29376</v>
      </c>
      <c r="F45" s="23">
        <f t="shared" si="0"/>
        <v>29377</v>
      </c>
      <c r="G45" s="32">
        <f t="shared" ref="G45" si="11">G44</f>
        <v>2861809.42</v>
      </c>
      <c r="H45" s="19"/>
      <c r="J45" s="26"/>
      <c r="K45" s="20"/>
    </row>
    <row r="46" spans="1:11" ht="20.25" x14ac:dyDescent="0.3">
      <c r="A46" s="13"/>
      <c r="B46" s="8" t="s">
        <v>45</v>
      </c>
      <c r="C46" s="15"/>
      <c r="D46" s="16"/>
      <c r="E46" s="16"/>
      <c r="F46" s="16"/>
      <c r="G46" s="31"/>
      <c r="H46" s="19"/>
      <c r="J46" s="12"/>
      <c r="K46" s="20"/>
    </row>
    <row r="47" spans="1:11" ht="75" x14ac:dyDescent="0.3">
      <c r="A47" s="13">
        <v>14</v>
      </c>
      <c r="B47" s="14" t="s">
        <v>46</v>
      </c>
      <c r="C47" s="15">
        <v>830.4</v>
      </c>
      <c r="D47" s="16">
        <v>48240</v>
      </c>
      <c r="E47" s="16">
        <v>48262</v>
      </c>
      <c r="F47" s="16">
        <f t="shared" si="0"/>
        <v>48251</v>
      </c>
      <c r="G47" s="31">
        <f>ROUND(F47*$C$47/12,2)</f>
        <v>3338969.2</v>
      </c>
      <c r="H47" s="19"/>
      <c r="J47" s="12"/>
      <c r="K47" s="20"/>
    </row>
    <row r="48" spans="1:11" s="25" customFormat="1" ht="20.25" x14ac:dyDescent="0.3">
      <c r="A48" s="21"/>
      <c r="B48" s="22" t="s">
        <v>47</v>
      </c>
      <c r="C48" s="15"/>
      <c r="D48" s="23">
        <v>48240</v>
      </c>
      <c r="E48" s="23">
        <f>E47</f>
        <v>48262</v>
      </c>
      <c r="F48" s="23">
        <f t="shared" si="0"/>
        <v>48251</v>
      </c>
      <c r="G48" s="32">
        <f t="shared" ref="G48" si="12">G47</f>
        <v>3338969.2</v>
      </c>
      <c r="H48" s="19"/>
      <c r="J48" s="26"/>
      <c r="K48" s="20"/>
    </row>
    <row r="49" spans="1:11" ht="20.25" x14ac:dyDescent="0.3">
      <c r="A49" s="13"/>
      <c r="B49" s="8" t="s">
        <v>48</v>
      </c>
      <c r="C49" s="15"/>
      <c r="D49" s="16"/>
      <c r="E49" s="16"/>
      <c r="F49" s="16"/>
      <c r="G49" s="31"/>
      <c r="H49" s="19"/>
      <c r="J49" s="12"/>
      <c r="K49" s="20"/>
    </row>
    <row r="50" spans="1:11" ht="109.9" customHeight="1" x14ac:dyDescent="0.3">
      <c r="A50" s="13">
        <v>15</v>
      </c>
      <c r="B50" s="29" t="s">
        <v>49</v>
      </c>
      <c r="C50" s="15">
        <v>2153.8000000000002</v>
      </c>
      <c r="D50" s="16">
        <v>7262</v>
      </c>
      <c r="E50" s="16">
        <v>7256</v>
      </c>
      <c r="F50" s="16">
        <f t="shared" si="0"/>
        <v>7259</v>
      </c>
      <c r="G50" s="31">
        <f>ROUND(F50*$C$50/12,2)</f>
        <v>1302869.52</v>
      </c>
      <c r="H50" s="19"/>
      <c r="J50" s="12"/>
      <c r="K50" s="20"/>
    </row>
    <row r="51" spans="1:11" s="25" customFormat="1" ht="20.25" x14ac:dyDescent="0.3">
      <c r="A51" s="21"/>
      <c r="B51" s="22" t="s">
        <v>50</v>
      </c>
      <c r="C51" s="15"/>
      <c r="D51" s="23">
        <v>7262</v>
      </c>
      <c r="E51" s="23">
        <f>E50</f>
        <v>7256</v>
      </c>
      <c r="F51" s="23">
        <f t="shared" si="0"/>
        <v>7259</v>
      </c>
      <c r="G51" s="32">
        <f t="shared" ref="G51" si="13">G50</f>
        <v>1302869.52</v>
      </c>
      <c r="H51" s="19"/>
      <c r="J51" s="26"/>
      <c r="K51" s="20"/>
    </row>
    <row r="52" spans="1:11" ht="20.25" x14ac:dyDescent="0.3">
      <c r="A52" s="13"/>
      <c r="B52" s="8" t="s">
        <v>51</v>
      </c>
      <c r="C52" s="15"/>
      <c r="D52" s="16"/>
      <c r="E52" s="16"/>
      <c r="F52" s="16"/>
      <c r="G52" s="31"/>
      <c r="H52" s="19"/>
      <c r="J52" s="12"/>
      <c r="K52" s="20"/>
    </row>
    <row r="53" spans="1:11" ht="84" customHeight="1" x14ac:dyDescent="0.3">
      <c r="A53" s="13">
        <v>17</v>
      </c>
      <c r="B53" s="14" t="s">
        <v>52</v>
      </c>
      <c r="C53" s="15">
        <v>1065.5999999999999</v>
      </c>
      <c r="D53" s="16">
        <v>29733</v>
      </c>
      <c r="E53" s="16">
        <v>29730</v>
      </c>
      <c r="F53" s="16">
        <f t="shared" si="0"/>
        <v>29732</v>
      </c>
      <c r="G53" s="31">
        <f>ROUND(F53*$C$53/12,2)</f>
        <v>2640201.6</v>
      </c>
      <c r="H53" s="19"/>
      <c r="J53" s="12"/>
      <c r="K53" s="20"/>
    </row>
    <row r="54" spans="1:11" s="25" customFormat="1" ht="24.6" customHeight="1" x14ac:dyDescent="0.3">
      <c r="A54" s="21"/>
      <c r="B54" s="22" t="s">
        <v>53</v>
      </c>
      <c r="C54" s="15"/>
      <c r="D54" s="23">
        <v>29733</v>
      </c>
      <c r="E54" s="23">
        <f>E53</f>
        <v>29730</v>
      </c>
      <c r="F54" s="23">
        <f t="shared" si="0"/>
        <v>29732</v>
      </c>
      <c r="G54" s="32">
        <f t="shared" ref="G54" si="14">G53</f>
        <v>2640201.6</v>
      </c>
      <c r="H54" s="19"/>
      <c r="J54" s="26"/>
      <c r="K54" s="20"/>
    </row>
    <row r="55" spans="1:11" ht="20.25" x14ac:dyDescent="0.3">
      <c r="A55" s="13"/>
      <c r="B55" s="8" t="s">
        <v>54</v>
      </c>
      <c r="C55" s="15"/>
      <c r="D55" s="16"/>
      <c r="E55" s="16"/>
      <c r="F55" s="16"/>
      <c r="G55" s="31"/>
      <c r="H55" s="19"/>
      <c r="J55" s="12"/>
      <c r="K55" s="20"/>
    </row>
    <row r="56" spans="1:11" ht="84" customHeight="1" x14ac:dyDescent="0.3">
      <c r="A56" s="13">
        <v>18</v>
      </c>
      <c r="B56" s="14" t="s">
        <v>55</v>
      </c>
      <c r="C56" s="15">
        <v>1232.8</v>
      </c>
      <c r="D56" s="16">
        <v>2173</v>
      </c>
      <c r="E56" s="16">
        <v>2173</v>
      </c>
      <c r="F56" s="16">
        <f t="shared" si="0"/>
        <v>2173</v>
      </c>
      <c r="G56" s="31">
        <f>ROUND(F56*$C$56/12,2)</f>
        <v>223239.53</v>
      </c>
      <c r="H56" s="19"/>
      <c r="J56" s="12"/>
      <c r="K56" s="20"/>
    </row>
    <row r="57" spans="1:11" s="25" customFormat="1" ht="40.9" customHeight="1" x14ac:dyDescent="0.3">
      <c r="A57" s="21"/>
      <c r="B57" s="22" t="s">
        <v>56</v>
      </c>
      <c r="C57" s="15"/>
      <c r="D57" s="23">
        <v>2173</v>
      </c>
      <c r="E57" s="23">
        <f>E56</f>
        <v>2173</v>
      </c>
      <c r="F57" s="23">
        <f t="shared" si="0"/>
        <v>2173</v>
      </c>
      <c r="G57" s="32">
        <f t="shared" ref="G57" si="15">G56</f>
        <v>223239.53</v>
      </c>
      <c r="H57" s="19"/>
      <c r="J57" s="26"/>
      <c r="K57" s="20"/>
    </row>
    <row r="58" spans="1:11" ht="20.25" x14ac:dyDescent="0.3">
      <c r="A58" s="13"/>
      <c r="B58" s="8" t="s">
        <v>57</v>
      </c>
      <c r="C58" s="15"/>
      <c r="D58" s="16"/>
      <c r="E58" s="16"/>
      <c r="F58" s="16"/>
      <c r="G58" s="31"/>
      <c r="H58" s="19"/>
      <c r="J58" s="12"/>
      <c r="K58" s="20"/>
    </row>
    <row r="59" spans="1:11" ht="84" customHeight="1" x14ac:dyDescent="0.3">
      <c r="A59" s="13">
        <v>19</v>
      </c>
      <c r="B59" s="29" t="s">
        <v>58</v>
      </c>
      <c r="C59" s="15">
        <v>1133.2</v>
      </c>
      <c r="D59" s="16">
        <v>17481</v>
      </c>
      <c r="E59" s="16">
        <v>17468</v>
      </c>
      <c r="F59" s="16">
        <f t="shared" si="0"/>
        <v>17475</v>
      </c>
      <c r="G59" s="31">
        <f>ROUND(F59*$C$59/12,2)</f>
        <v>1650222.5</v>
      </c>
      <c r="H59" s="19"/>
      <c r="J59" s="12"/>
      <c r="K59" s="20"/>
    </row>
    <row r="60" spans="1:11" s="25" customFormat="1" ht="20.25" x14ac:dyDescent="0.3">
      <c r="A60" s="21"/>
      <c r="B60" s="22" t="s">
        <v>59</v>
      </c>
      <c r="C60" s="15"/>
      <c r="D60" s="23">
        <v>17481</v>
      </c>
      <c r="E60" s="23">
        <f>E59</f>
        <v>17468</v>
      </c>
      <c r="F60" s="23">
        <f t="shared" si="0"/>
        <v>17475</v>
      </c>
      <c r="G60" s="32">
        <f t="shared" ref="G60" si="16">G59</f>
        <v>1650222.5</v>
      </c>
      <c r="H60" s="19"/>
      <c r="J60" s="26"/>
      <c r="K60" s="20"/>
    </row>
    <row r="61" spans="1:11" ht="20.25" x14ac:dyDescent="0.3">
      <c r="A61" s="13"/>
      <c r="B61" s="8" t="s">
        <v>60</v>
      </c>
      <c r="C61" s="15"/>
      <c r="D61" s="16"/>
      <c r="E61" s="16"/>
      <c r="F61" s="16"/>
      <c r="G61" s="31"/>
      <c r="H61" s="19"/>
      <c r="J61" s="12"/>
      <c r="K61" s="20"/>
    </row>
    <row r="62" spans="1:11" ht="101.25" customHeight="1" x14ac:dyDescent="0.3">
      <c r="A62" s="13">
        <v>20</v>
      </c>
      <c r="B62" s="29" t="s">
        <v>61</v>
      </c>
      <c r="C62" s="15">
        <v>1042.3</v>
      </c>
      <c r="D62" s="16">
        <v>17198</v>
      </c>
      <c r="E62" s="16">
        <v>17183</v>
      </c>
      <c r="F62" s="16">
        <f t="shared" si="0"/>
        <v>17191</v>
      </c>
      <c r="G62" s="31">
        <f>ROUND(F62*$C$62/12,2)</f>
        <v>1493181.61</v>
      </c>
      <c r="H62" s="19"/>
      <c r="J62" s="12"/>
      <c r="K62" s="20"/>
    </row>
    <row r="63" spans="1:11" s="25" customFormat="1" ht="20.25" x14ac:dyDescent="0.3">
      <c r="B63" s="22" t="s">
        <v>62</v>
      </c>
      <c r="C63" s="33"/>
      <c r="D63" s="23">
        <v>17198</v>
      </c>
      <c r="E63" s="23">
        <f>E62</f>
        <v>17183</v>
      </c>
      <c r="F63" s="23">
        <f t="shared" si="0"/>
        <v>17191</v>
      </c>
      <c r="G63" s="32">
        <f t="shared" ref="G63" si="17">G62</f>
        <v>1493181.61</v>
      </c>
      <c r="H63" s="19"/>
      <c r="J63" s="26"/>
      <c r="K63" s="20"/>
    </row>
    <row r="64" spans="1:11" s="25" customFormat="1" ht="24.6" customHeight="1" x14ac:dyDescent="0.3">
      <c r="B64" s="22" t="s">
        <v>63</v>
      </c>
      <c r="C64" s="33"/>
      <c r="D64" s="23">
        <f t="shared" ref="D64:G64" si="18">SUM(D63,D60,D57,D54,D51,D48,D45,D42,D39,D36,D32,D29,D26,D23,D20,D17,D14,D11)</f>
        <v>1273514</v>
      </c>
      <c r="E64" s="23">
        <f t="shared" si="18"/>
        <v>1274813</v>
      </c>
      <c r="F64" s="23">
        <f t="shared" si="18"/>
        <v>1274167</v>
      </c>
      <c r="G64" s="32">
        <f t="shared" si="18"/>
        <v>155325180.31</v>
      </c>
      <c r="H64" s="19"/>
      <c r="J64" s="26"/>
      <c r="K64" s="20"/>
    </row>
    <row r="65" spans="2:7" ht="48" customHeight="1" x14ac:dyDescent="0.3">
      <c r="B65" s="47"/>
      <c r="C65" s="47"/>
      <c r="D65" s="47"/>
      <c r="E65" s="47"/>
      <c r="F65" s="47"/>
      <c r="G65" s="47"/>
    </row>
    <row r="66" spans="2:7" x14ac:dyDescent="0.3">
      <c r="C66" s="19"/>
      <c r="D66" s="17"/>
      <c r="E66" s="17"/>
      <c r="F66" s="17"/>
      <c r="G66" s="41"/>
    </row>
    <row r="67" spans="2:7" x14ac:dyDescent="0.3">
      <c r="G67" s="19"/>
    </row>
    <row r="68" spans="2:7" x14ac:dyDescent="0.3">
      <c r="G68" s="34"/>
    </row>
    <row r="69" spans="2:7" x14ac:dyDescent="0.3">
      <c r="C69" s="19"/>
      <c r="G69" s="19"/>
    </row>
    <row r="70" spans="2:7" x14ac:dyDescent="0.3">
      <c r="G70" s="19"/>
    </row>
    <row r="71" spans="2:7" x14ac:dyDescent="0.3">
      <c r="G71" s="19"/>
    </row>
    <row r="72" spans="2:7" x14ac:dyDescent="0.3">
      <c r="G72" s="19"/>
    </row>
  </sheetData>
  <mergeCells count="7">
    <mergeCell ref="B65:G65"/>
    <mergeCell ref="F2:G2"/>
    <mergeCell ref="B4:G4"/>
    <mergeCell ref="F5:G5"/>
    <mergeCell ref="B6:B7"/>
    <mergeCell ref="C6:C7"/>
    <mergeCell ref="D6:G6"/>
  </mergeCells>
  <pageMargins left="0.70866141732283472" right="0.23622047244094491" top="0.27559055118110237" bottom="0.15748031496062992" header="0.15748031496062992" footer="0.23622047244094491"/>
  <pageSetup paperSize="9" scale="50" orientation="landscape" r:id="rId1"/>
  <rowBreaks count="2" manualBreakCount="2">
    <brk id="23" max="10" man="1"/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по СМО (месяц)  с 01.01.2023</vt:lpstr>
      <vt:lpstr>по СМО (месяц)  с 01.03.2023</vt:lpstr>
      <vt:lpstr>по СМО (месяц)  с 01.04.2023</vt:lpstr>
      <vt:lpstr>по СМО (месяц)  с 01.05.2023</vt:lpstr>
      <vt:lpstr>'по СМО (месяц)  с 01.01.2023'!Заголовки_для_печати</vt:lpstr>
      <vt:lpstr>'по СМО (месяц)  с 01.03.2023'!Заголовки_для_печати</vt:lpstr>
      <vt:lpstr>'по СМО (месяц)  с 01.04.2023'!Заголовки_для_печати</vt:lpstr>
      <vt:lpstr>'по СМО (месяц)  с 01.05.2023'!Заголовки_для_печати</vt:lpstr>
      <vt:lpstr>'по СМО (месяц)  с 01.01.2023'!Область_печати</vt:lpstr>
      <vt:lpstr>'по СМО (месяц)  с 01.03.2023'!Область_печати</vt:lpstr>
      <vt:lpstr>'по СМО (месяц)  с 01.04.2023'!Область_печати</vt:lpstr>
      <vt:lpstr>'по СМО (месяц)  с 01.05.2023'!Область_печати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cp:lastPrinted>2023-05-29T02:22:45Z</cp:lastPrinted>
  <dcterms:created xsi:type="dcterms:W3CDTF">2023-04-03T06:55:32Z</dcterms:created>
  <dcterms:modified xsi:type="dcterms:W3CDTF">2023-06-02T02:39:31Z</dcterms:modified>
</cp:coreProperties>
</file>