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60" yWindow="105" windowWidth="13410" windowHeight="12705"/>
  </bookViews>
  <sheets>
    <sheet name="план.ст-ть (2023)" sheetId="1" r:id="rId1"/>
  </sheets>
  <externalReferences>
    <externalReference r:id="rId2"/>
    <externalReference r:id="rId3"/>
  </externalReferences>
  <definedNames>
    <definedName name="_xlnm._FilterDatabase" localSheetId="0" hidden="1">'план.ст-ть (2023)'!$A$9:$CQ$127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(2023)'!$B:$B,'план.ст-ть (2023)'!$6:$7</definedName>
    <definedName name="_xlnm.Print_Area" localSheetId="0">'план.ст-ть (2023)'!$A$1:$AD$123</definedName>
  </definedNames>
  <calcPr calcId="145621"/>
</workbook>
</file>

<file path=xl/calcChain.xml><?xml version="1.0" encoding="utf-8"?>
<calcChain xmlns="http://schemas.openxmlformats.org/spreadsheetml/2006/main">
  <c r="E47" i="1" l="1"/>
  <c r="O14" i="1" l="1"/>
  <c r="AD120" i="1" l="1"/>
  <c r="AD119" i="1"/>
  <c r="W37" i="1"/>
  <c r="W38" i="1"/>
  <c r="M47" i="1"/>
  <c r="P47" i="1" l="1"/>
  <c r="M14" i="1" l="1"/>
  <c r="P10" i="1" l="1"/>
  <c r="M105" i="1" l="1"/>
  <c r="M92" i="1" l="1"/>
  <c r="M67" i="1"/>
  <c r="Q37" i="1"/>
  <c r="O37" i="1"/>
  <c r="P37" i="1"/>
  <c r="M94" i="1"/>
  <c r="O118" i="1" l="1"/>
  <c r="O116" i="1"/>
  <c r="O111" i="1"/>
  <c r="O109" i="1"/>
  <c r="O108" i="1"/>
  <c r="O93" i="1"/>
  <c r="O94" i="1"/>
  <c r="O87" i="1"/>
  <c r="O106" i="1"/>
  <c r="O103" i="1"/>
  <c r="O29" i="1"/>
  <c r="O27" i="1"/>
  <c r="O39" i="1"/>
  <c r="O36" i="1"/>
  <c r="O35" i="1"/>
  <c r="W75" i="1" l="1"/>
  <c r="U75" i="1" s="1"/>
  <c r="T75" i="1" s="1"/>
  <c r="W84" i="1"/>
  <c r="U84" i="1" s="1"/>
  <c r="T84" i="1" s="1"/>
  <c r="W76" i="1"/>
  <c r="U76" i="1" s="1"/>
  <c r="T76" i="1" s="1"/>
  <c r="W77" i="1"/>
  <c r="U77" i="1" s="1"/>
  <c r="T77" i="1" s="1"/>
  <c r="W78" i="1"/>
  <c r="U78" i="1" s="1"/>
  <c r="T78" i="1" s="1"/>
  <c r="W79" i="1"/>
  <c r="U79" i="1" s="1"/>
  <c r="T79" i="1" s="1"/>
  <c r="W80" i="1"/>
  <c r="U80" i="1" s="1"/>
  <c r="T80" i="1" s="1"/>
  <c r="W81" i="1"/>
  <c r="U81" i="1" s="1"/>
  <c r="T81" i="1" s="1"/>
  <c r="W82" i="1"/>
  <c r="U82" i="1" s="1"/>
  <c r="T82" i="1" s="1"/>
  <c r="N80" i="1" l="1"/>
  <c r="AA122" i="1" l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2" i="1"/>
  <c r="AA81" i="1"/>
  <c r="AA80" i="1"/>
  <c r="AA79" i="1"/>
  <c r="AA78" i="1"/>
  <c r="AA77" i="1"/>
  <c r="AA76" i="1"/>
  <c r="AA84" i="1"/>
  <c r="AA75" i="1"/>
  <c r="AA74" i="1"/>
  <c r="AA86" i="1"/>
  <c r="AA73" i="1"/>
  <c r="AA72" i="1"/>
  <c r="AA85" i="1"/>
  <c r="AA71" i="1"/>
  <c r="AA83" i="1"/>
  <c r="AA70" i="1"/>
  <c r="AA69" i="1"/>
  <c r="AA68" i="1"/>
  <c r="AA67" i="1"/>
  <c r="AA66" i="1"/>
  <c r="AA65" i="1"/>
  <c r="AA54" i="1"/>
  <c r="AA64" i="1"/>
  <c r="AA63" i="1"/>
  <c r="AA62" i="1"/>
  <c r="AA61" i="1"/>
  <c r="AA60" i="1"/>
  <c r="AA59" i="1"/>
  <c r="AA58" i="1"/>
  <c r="AA57" i="1"/>
  <c r="AA56" i="1"/>
  <c r="AA55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E122" i="1" l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2" i="1"/>
  <c r="E81" i="1"/>
  <c r="E80" i="1"/>
  <c r="E79" i="1"/>
  <c r="E78" i="1"/>
  <c r="E77" i="1"/>
  <c r="E76" i="1"/>
  <c r="E84" i="1"/>
  <c r="E75" i="1"/>
  <c r="E74" i="1"/>
  <c r="E86" i="1"/>
  <c r="E73" i="1"/>
  <c r="E72" i="1"/>
  <c r="E85" i="1"/>
  <c r="E71" i="1"/>
  <c r="E83" i="1"/>
  <c r="E70" i="1"/>
  <c r="E69" i="1"/>
  <c r="E68" i="1"/>
  <c r="E67" i="1"/>
  <c r="E66" i="1"/>
  <c r="E65" i="1"/>
  <c r="E54" i="1"/>
  <c r="E64" i="1"/>
  <c r="E63" i="1"/>
  <c r="E62" i="1"/>
  <c r="E61" i="1"/>
  <c r="E60" i="1"/>
  <c r="E59" i="1"/>
  <c r="E58" i="1"/>
  <c r="E57" i="1"/>
  <c r="E56" i="1"/>
  <c r="E55" i="1"/>
  <c r="E53" i="1"/>
  <c r="E52" i="1"/>
  <c r="E51" i="1"/>
  <c r="E50" i="1"/>
  <c r="E49" i="1"/>
  <c r="E48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2" i="1"/>
  <c r="N81" i="1"/>
  <c r="N79" i="1"/>
  <c r="N78" i="1"/>
  <c r="N77" i="1"/>
  <c r="N76" i="1"/>
  <c r="N84" i="1"/>
  <c r="N75" i="1"/>
  <c r="N74" i="1"/>
  <c r="N86" i="1"/>
  <c r="N73" i="1"/>
  <c r="N72" i="1"/>
  <c r="N85" i="1"/>
  <c r="N71" i="1"/>
  <c r="N83" i="1"/>
  <c r="N70" i="1"/>
  <c r="N69" i="1"/>
  <c r="N68" i="1"/>
  <c r="N67" i="1"/>
  <c r="N66" i="1"/>
  <c r="N65" i="1"/>
  <c r="N54" i="1"/>
  <c r="N64" i="1"/>
  <c r="N63" i="1"/>
  <c r="N62" i="1"/>
  <c r="N61" i="1"/>
  <c r="N60" i="1"/>
  <c r="N59" i="1"/>
  <c r="N58" i="1"/>
  <c r="N57" i="1"/>
  <c r="N56" i="1"/>
  <c r="N55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Q123" i="1"/>
  <c r="Q125" i="1" s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2" i="1"/>
  <c r="I81" i="1"/>
  <c r="I80" i="1"/>
  <c r="H80" i="1" s="1"/>
  <c r="I79" i="1"/>
  <c r="I78" i="1"/>
  <c r="I77" i="1"/>
  <c r="I76" i="1"/>
  <c r="I84" i="1"/>
  <c r="I75" i="1"/>
  <c r="I74" i="1"/>
  <c r="I86" i="1"/>
  <c r="I73" i="1"/>
  <c r="I72" i="1"/>
  <c r="I85" i="1"/>
  <c r="I71" i="1"/>
  <c r="I83" i="1"/>
  <c r="I70" i="1"/>
  <c r="I69" i="1"/>
  <c r="I68" i="1"/>
  <c r="I67" i="1"/>
  <c r="I66" i="1"/>
  <c r="I65" i="1"/>
  <c r="I54" i="1"/>
  <c r="I64" i="1"/>
  <c r="I63" i="1"/>
  <c r="I62" i="1"/>
  <c r="I61" i="1"/>
  <c r="I60" i="1"/>
  <c r="I59" i="1"/>
  <c r="I58" i="1"/>
  <c r="I57" i="1"/>
  <c r="I56" i="1"/>
  <c r="I55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L123" i="1"/>
  <c r="L125" i="1" s="1"/>
  <c r="K123" i="1"/>
  <c r="K125" i="1" s="1"/>
  <c r="J123" i="1"/>
  <c r="J125" i="1" s="1"/>
  <c r="G123" i="1"/>
  <c r="G125" i="1" s="1"/>
  <c r="H82" i="1" l="1"/>
  <c r="S82" i="1" s="1"/>
  <c r="H76" i="1"/>
  <c r="H77" i="1"/>
  <c r="S77" i="1" s="1"/>
  <c r="H78" i="1"/>
  <c r="S78" i="1" s="1"/>
  <c r="H101" i="1"/>
  <c r="S101" i="1" s="1"/>
  <c r="AD80" i="1"/>
  <c r="S80" i="1"/>
  <c r="H79" i="1"/>
  <c r="AD79" i="1" s="1"/>
  <c r="H84" i="1"/>
  <c r="H75" i="1"/>
  <c r="AD75" i="1" s="1"/>
  <c r="H81" i="1"/>
  <c r="AD81" i="1" s="1"/>
  <c r="I123" i="1"/>
  <c r="I125" i="1" s="1"/>
  <c r="S81" i="1" l="1"/>
  <c r="AD82" i="1"/>
  <c r="S79" i="1"/>
  <c r="AD77" i="1"/>
  <c r="AD101" i="1"/>
  <c r="AD78" i="1"/>
  <c r="S76" i="1"/>
  <c r="AD76" i="1"/>
  <c r="S84" i="1"/>
  <c r="AD84" i="1"/>
  <c r="S75" i="1"/>
  <c r="Z123" i="1"/>
  <c r="Z125" i="1" s="1"/>
  <c r="D123" i="1" l="1"/>
  <c r="H27" i="1" l="1"/>
  <c r="S27" i="1" l="1"/>
  <c r="H92" i="1" l="1"/>
  <c r="F123" i="1" l="1"/>
  <c r="E123" i="1" l="1"/>
  <c r="E125" i="1" s="1"/>
  <c r="F125" i="1"/>
  <c r="W86" i="1"/>
  <c r="U86" i="1" s="1"/>
  <c r="T86" i="1" s="1"/>
  <c r="W74" i="1"/>
  <c r="U74" i="1" s="1"/>
  <c r="T74" i="1" s="1"/>
  <c r="H86" i="1"/>
  <c r="H74" i="1"/>
  <c r="S74" i="1" l="1"/>
  <c r="AD74" i="1"/>
  <c r="S86" i="1"/>
  <c r="AD86" i="1"/>
  <c r="H28" i="1"/>
  <c r="H64" i="1"/>
  <c r="H116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5" i="1"/>
  <c r="H56" i="1"/>
  <c r="H57" i="1"/>
  <c r="H58" i="1"/>
  <c r="H59" i="1"/>
  <c r="H60" i="1"/>
  <c r="H61" i="1"/>
  <c r="H62" i="1"/>
  <c r="H63" i="1"/>
  <c r="H54" i="1"/>
  <c r="H65" i="1"/>
  <c r="H66" i="1"/>
  <c r="H67" i="1"/>
  <c r="H68" i="1"/>
  <c r="H69" i="1"/>
  <c r="H70" i="1"/>
  <c r="H83" i="1"/>
  <c r="H71" i="1"/>
  <c r="H85" i="1"/>
  <c r="H72" i="1"/>
  <c r="H73" i="1"/>
  <c r="H87" i="1"/>
  <c r="H88" i="1"/>
  <c r="H89" i="1"/>
  <c r="H90" i="1"/>
  <c r="H91" i="1"/>
  <c r="H93" i="1"/>
  <c r="H94" i="1"/>
  <c r="H95" i="1"/>
  <c r="H96" i="1"/>
  <c r="H97" i="1"/>
  <c r="H98" i="1"/>
  <c r="H99" i="1"/>
  <c r="H100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7" i="1"/>
  <c r="H118" i="1"/>
  <c r="H119" i="1"/>
  <c r="H120" i="1"/>
  <c r="H121" i="1"/>
  <c r="H122" i="1"/>
  <c r="W11" i="1"/>
  <c r="U11" i="1" s="1"/>
  <c r="T11" i="1" s="1"/>
  <c r="W12" i="1"/>
  <c r="U12" i="1" s="1"/>
  <c r="T12" i="1" s="1"/>
  <c r="W13" i="1"/>
  <c r="U13" i="1" s="1"/>
  <c r="T13" i="1" s="1"/>
  <c r="W14" i="1"/>
  <c r="W15" i="1"/>
  <c r="U15" i="1" s="1"/>
  <c r="T15" i="1" s="1"/>
  <c r="W16" i="1"/>
  <c r="U16" i="1" s="1"/>
  <c r="T16" i="1" s="1"/>
  <c r="W17" i="1"/>
  <c r="U17" i="1" s="1"/>
  <c r="T17" i="1" s="1"/>
  <c r="W18" i="1"/>
  <c r="U18" i="1" s="1"/>
  <c r="T18" i="1" s="1"/>
  <c r="W19" i="1"/>
  <c r="U19" i="1" s="1"/>
  <c r="T19" i="1" s="1"/>
  <c r="W20" i="1"/>
  <c r="U20" i="1" s="1"/>
  <c r="T20" i="1" s="1"/>
  <c r="W21" i="1"/>
  <c r="U21" i="1" s="1"/>
  <c r="T21" i="1" s="1"/>
  <c r="W22" i="1"/>
  <c r="U22" i="1" s="1"/>
  <c r="T22" i="1" s="1"/>
  <c r="W23" i="1"/>
  <c r="U23" i="1" s="1"/>
  <c r="T23" i="1" s="1"/>
  <c r="W24" i="1"/>
  <c r="U24" i="1" s="1"/>
  <c r="T24" i="1" s="1"/>
  <c r="W25" i="1"/>
  <c r="U25" i="1" s="1"/>
  <c r="T25" i="1" s="1"/>
  <c r="W26" i="1"/>
  <c r="U26" i="1" s="1"/>
  <c r="T26" i="1" s="1"/>
  <c r="W27" i="1"/>
  <c r="U27" i="1" s="1"/>
  <c r="T27" i="1" s="1"/>
  <c r="AD27" i="1" s="1"/>
  <c r="W28" i="1"/>
  <c r="U28" i="1" s="1"/>
  <c r="T28" i="1" s="1"/>
  <c r="AD28" i="1" s="1"/>
  <c r="W29" i="1"/>
  <c r="U29" i="1" s="1"/>
  <c r="T29" i="1" s="1"/>
  <c r="W30" i="1"/>
  <c r="U30" i="1" s="1"/>
  <c r="T30" i="1" s="1"/>
  <c r="W31" i="1"/>
  <c r="U31" i="1" s="1"/>
  <c r="T31" i="1" s="1"/>
  <c r="W32" i="1"/>
  <c r="U32" i="1" s="1"/>
  <c r="T32" i="1" s="1"/>
  <c r="W33" i="1"/>
  <c r="U33" i="1" s="1"/>
  <c r="T33" i="1" s="1"/>
  <c r="W34" i="1"/>
  <c r="U34" i="1" s="1"/>
  <c r="T34" i="1" s="1"/>
  <c r="W35" i="1"/>
  <c r="U35" i="1" s="1"/>
  <c r="T35" i="1" s="1"/>
  <c r="W36" i="1"/>
  <c r="U36" i="1" s="1"/>
  <c r="T36" i="1" s="1"/>
  <c r="U37" i="1"/>
  <c r="T37" i="1" s="1"/>
  <c r="U38" i="1"/>
  <c r="T38" i="1" s="1"/>
  <c r="W39" i="1"/>
  <c r="U39" i="1" s="1"/>
  <c r="T39" i="1" s="1"/>
  <c r="W40" i="1"/>
  <c r="U40" i="1" s="1"/>
  <c r="T40" i="1" s="1"/>
  <c r="W41" i="1"/>
  <c r="U41" i="1" s="1"/>
  <c r="T41" i="1" s="1"/>
  <c r="W42" i="1"/>
  <c r="U42" i="1" s="1"/>
  <c r="T42" i="1" s="1"/>
  <c r="W43" i="1"/>
  <c r="U43" i="1" s="1"/>
  <c r="T43" i="1" s="1"/>
  <c r="W44" i="1"/>
  <c r="U44" i="1" s="1"/>
  <c r="T44" i="1" s="1"/>
  <c r="W45" i="1"/>
  <c r="U45" i="1" s="1"/>
  <c r="T45" i="1" s="1"/>
  <c r="W46" i="1"/>
  <c r="U46" i="1" s="1"/>
  <c r="T46" i="1" s="1"/>
  <c r="W47" i="1"/>
  <c r="U47" i="1" s="1"/>
  <c r="T47" i="1" s="1"/>
  <c r="W48" i="1"/>
  <c r="U48" i="1" s="1"/>
  <c r="T48" i="1" s="1"/>
  <c r="W49" i="1"/>
  <c r="U49" i="1" s="1"/>
  <c r="T49" i="1" s="1"/>
  <c r="W50" i="1"/>
  <c r="U50" i="1" s="1"/>
  <c r="T50" i="1" s="1"/>
  <c r="W51" i="1"/>
  <c r="U51" i="1" s="1"/>
  <c r="T51" i="1" s="1"/>
  <c r="W52" i="1"/>
  <c r="U52" i="1" s="1"/>
  <c r="T52" i="1" s="1"/>
  <c r="W53" i="1"/>
  <c r="U53" i="1" s="1"/>
  <c r="T53" i="1" s="1"/>
  <c r="W55" i="1"/>
  <c r="U55" i="1" s="1"/>
  <c r="T55" i="1" s="1"/>
  <c r="W56" i="1"/>
  <c r="U56" i="1" s="1"/>
  <c r="T56" i="1" s="1"/>
  <c r="W57" i="1"/>
  <c r="U57" i="1" s="1"/>
  <c r="T57" i="1" s="1"/>
  <c r="W58" i="1"/>
  <c r="U58" i="1" s="1"/>
  <c r="T58" i="1" s="1"/>
  <c r="W59" i="1"/>
  <c r="U59" i="1" s="1"/>
  <c r="T59" i="1" s="1"/>
  <c r="W60" i="1"/>
  <c r="U60" i="1" s="1"/>
  <c r="T60" i="1" s="1"/>
  <c r="W61" i="1"/>
  <c r="U61" i="1" s="1"/>
  <c r="T61" i="1" s="1"/>
  <c r="W62" i="1"/>
  <c r="U62" i="1" s="1"/>
  <c r="T62" i="1" s="1"/>
  <c r="W63" i="1"/>
  <c r="U63" i="1" s="1"/>
  <c r="T63" i="1" s="1"/>
  <c r="W64" i="1"/>
  <c r="U64" i="1" s="1"/>
  <c r="T64" i="1" s="1"/>
  <c r="AD64" i="1" s="1"/>
  <c r="W54" i="1"/>
  <c r="U54" i="1" s="1"/>
  <c r="T54" i="1" s="1"/>
  <c r="W65" i="1"/>
  <c r="U65" i="1" s="1"/>
  <c r="T65" i="1" s="1"/>
  <c r="W66" i="1"/>
  <c r="U66" i="1" s="1"/>
  <c r="T66" i="1" s="1"/>
  <c r="W67" i="1"/>
  <c r="U67" i="1" s="1"/>
  <c r="T67" i="1" s="1"/>
  <c r="W68" i="1"/>
  <c r="U68" i="1" s="1"/>
  <c r="T68" i="1" s="1"/>
  <c r="W69" i="1"/>
  <c r="U69" i="1" s="1"/>
  <c r="T69" i="1" s="1"/>
  <c r="W70" i="1"/>
  <c r="U70" i="1" s="1"/>
  <c r="T70" i="1" s="1"/>
  <c r="W83" i="1"/>
  <c r="U83" i="1" s="1"/>
  <c r="T83" i="1" s="1"/>
  <c r="W71" i="1"/>
  <c r="U71" i="1" s="1"/>
  <c r="T71" i="1" s="1"/>
  <c r="W85" i="1"/>
  <c r="U85" i="1" s="1"/>
  <c r="T85" i="1" s="1"/>
  <c r="W72" i="1"/>
  <c r="U72" i="1" s="1"/>
  <c r="T72" i="1" s="1"/>
  <c r="W73" i="1"/>
  <c r="U73" i="1" s="1"/>
  <c r="T73" i="1" s="1"/>
  <c r="W87" i="1"/>
  <c r="U87" i="1" s="1"/>
  <c r="T87" i="1" s="1"/>
  <c r="W88" i="1"/>
  <c r="U88" i="1" s="1"/>
  <c r="T88" i="1" s="1"/>
  <c r="W89" i="1"/>
  <c r="U89" i="1" s="1"/>
  <c r="T89" i="1" s="1"/>
  <c r="W90" i="1"/>
  <c r="W91" i="1"/>
  <c r="U91" i="1" s="1"/>
  <c r="T91" i="1" s="1"/>
  <c r="W92" i="1"/>
  <c r="U92" i="1" s="1"/>
  <c r="T92" i="1" s="1"/>
  <c r="AD92" i="1" s="1"/>
  <c r="W93" i="1"/>
  <c r="U93" i="1" s="1"/>
  <c r="T93" i="1" s="1"/>
  <c r="W94" i="1"/>
  <c r="U94" i="1" s="1"/>
  <c r="T94" i="1" s="1"/>
  <c r="W95" i="1"/>
  <c r="U95" i="1" s="1"/>
  <c r="T95" i="1" s="1"/>
  <c r="W96" i="1"/>
  <c r="U96" i="1" s="1"/>
  <c r="T96" i="1" s="1"/>
  <c r="W97" i="1"/>
  <c r="U97" i="1" s="1"/>
  <c r="T97" i="1" s="1"/>
  <c r="W98" i="1"/>
  <c r="U98" i="1" s="1"/>
  <c r="T98" i="1" s="1"/>
  <c r="W99" i="1"/>
  <c r="U99" i="1" s="1"/>
  <c r="T99" i="1" s="1"/>
  <c r="W100" i="1"/>
  <c r="U100" i="1" s="1"/>
  <c r="T100" i="1" s="1"/>
  <c r="W102" i="1"/>
  <c r="U102" i="1" s="1"/>
  <c r="T102" i="1" s="1"/>
  <c r="W103" i="1"/>
  <c r="U103" i="1" s="1"/>
  <c r="T103" i="1" s="1"/>
  <c r="W104" i="1"/>
  <c r="U104" i="1" s="1"/>
  <c r="T104" i="1" s="1"/>
  <c r="W105" i="1"/>
  <c r="U105" i="1" s="1"/>
  <c r="T105" i="1" s="1"/>
  <c r="W106" i="1"/>
  <c r="U106" i="1" s="1"/>
  <c r="T106" i="1" s="1"/>
  <c r="W107" i="1"/>
  <c r="U107" i="1" s="1"/>
  <c r="T107" i="1" s="1"/>
  <c r="W108" i="1"/>
  <c r="U108" i="1" s="1"/>
  <c r="T108" i="1" s="1"/>
  <c r="W109" i="1"/>
  <c r="U109" i="1" s="1"/>
  <c r="T109" i="1" s="1"/>
  <c r="W110" i="1"/>
  <c r="U110" i="1" s="1"/>
  <c r="T110" i="1" s="1"/>
  <c r="W111" i="1"/>
  <c r="U111" i="1" s="1"/>
  <c r="T111" i="1" s="1"/>
  <c r="W112" i="1"/>
  <c r="U112" i="1" s="1"/>
  <c r="T112" i="1" s="1"/>
  <c r="W113" i="1"/>
  <c r="U113" i="1" s="1"/>
  <c r="T113" i="1" s="1"/>
  <c r="W114" i="1"/>
  <c r="U114" i="1" s="1"/>
  <c r="T114" i="1" s="1"/>
  <c r="W115" i="1"/>
  <c r="U115" i="1" s="1"/>
  <c r="T115" i="1" s="1"/>
  <c r="W116" i="1"/>
  <c r="U116" i="1" s="1"/>
  <c r="T116" i="1" s="1"/>
  <c r="AD116" i="1" s="1"/>
  <c r="W117" i="1"/>
  <c r="U117" i="1" s="1"/>
  <c r="T117" i="1" s="1"/>
  <c r="W118" i="1"/>
  <c r="U118" i="1" s="1"/>
  <c r="T118" i="1" s="1"/>
  <c r="W119" i="1"/>
  <c r="U119" i="1" s="1"/>
  <c r="T119" i="1" s="1"/>
  <c r="W120" i="1"/>
  <c r="U120" i="1" s="1"/>
  <c r="T120" i="1" s="1"/>
  <c r="W121" i="1"/>
  <c r="U121" i="1" s="1"/>
  <c r="T121" i="1" s="1"/>
  <c r="W122" i="1"/>
  <c r="U122" i="1" s="1"/>
  <c r="T122" i="1" s="1"/>
  <c r="W10" i="1"/>
  <c r="AA10" i="1"/>
  <c r="U14" i="1" l="1"/>
  <c r="T14" i="1" s="1"/>
  <c r="AD14" i="1" s="1"/>
  <c r="AD87" i="1"/>
  <c r="AD70" i="1"/>
  <c r="AD54" i="1"/>
  <c r="AD25" i="1"/>
  <c r="AD19" i="1"/>
  <c r="AD13" i="1"/>
  <c r="AD113" i="1"/>
  <c r="AD100" i="1"/>
  <c r="AD51" i="1"/>
  <c r="AD45" i="1"/>
  <c r="AD33" i="1"/>
  <c r="AD107" i="1"/>
  <c r="AD94" i="1"/>
  <c r="AD58" i="1"/>
  <c r="AD39" i="1"/>
  <c r="AD112" i="1"/>
  <c r="AD106" i="1"/>
  <c r="AD99" i="1"/>
  <c r="AD93" i="1"/>
  <c r="AD73" i="1"/>
  <c r="AD69" i="1"/>
  <c r="AD63" i="1"/>
  <c r="AD57" i="1"/>
  <c r="AD50" i="1"/>
  <c r="AD44" i="1"/>
  <c r="AD38" i="1"/>
  <c r="AD32" i="1"/>
  <c r="AD24" i="1"/>
  <c r="AD18" i="1"/>
  <c r="AD12" i="1"/>
  <c r="AD118" i="1"/>
  <c r="AD111" i="1"/>
  <c r="AD105" i="1"/>
  <c r="AD98" i="1"/>
  <c r="AD91" i="1"/>
  <c r="AD72" i="1"/>
  <c r="AD68" i="1"/>
  <c r="AD62" i="1"/>
  <c r="AD56" i="1"/>
  <c r="AD49" i="1"/>
  <c r="AD43" i="1"/>
  <c r="AD37" i="1"/>
  <c r="AD31" i="1"/>
  <c r="AD23" i="1"/>
  <c r="AD17" i="1"/>
  <c r="S11" i="1"/>
  <c r="AD11" i="1"/>
  <c r="AD117" i="1"/>
  <c r="AD110" i="1"/>
  <c r="AD104" i="1"/>
  <c r="AD97" i="1"/>
  <c r="AD85" i="1"/>
  <c r="AD67" i="1"/>
  <c r="AD61" i="1"/>
  <c r="AD55" i="1"/>
  <c r="AD48" i="1"/>
  <c r="AD42" i="1"/>
  <c r="S36" i="1"/>
  <c r="AD36" i="1"/>
  <c r="AD30" i="1"/>
  <c r="AD22" i="1"/>
  <c r="AD16" i="1"/>
  <c r="AD122" i="1"/>
  <c r="AD115" i="1"/>
  <c r="AD109" i="1"/>
  <c r="AD103" i="1"/>
  <c r="AD96" i="1"/>
  <c r="AD89" i="1"/>
  <c r="AD71" i="1"/>
  <c r="AD66" i="1"/>
  <c r="AD60" i="1"/>
  <c r="AD53" i="1"/>
  <c r="AD47" i="1"/>
  <c r="AD41" i="1"/>
  <c r="AD35" i="1"/>
  <c r="AD29" i="1"/>
  <c r="AD21" i="1"/>
  <c r="AD15" i="1"/>
  <c r="AD121" i="1"/>
  <c r="AD114" i="1"/>
  <c r="AD108" i="1"/>
  <c r="AD102" i="1"/>
  <c r="AD95" i="1"/>
  <c r="AD88" i="1"/>
  <c r="AD83" i="1"/>
  <c r="AD65" i="1"/>
  <c r="AD59" i="1"/>
  <c r="AD52" i="1"/>
  <c r="AD46" i="1"/>
  <c r="AD40" i="1"/>
  <c r="AD34" i="1"/>
  <c r="AD26" i="1"/>
  <c r="AD20" i="1"/>
  <c r="U90" i="1"/>
  <c r="T90" i="1" s="1"/>
  <c r="AD90" i="1" s="1"/>
  <c r="S120" i="1"/>
  <c r="S116" i="1"/>
  <c r="S112" i="1"/>
  <c r="S108" i="1"/>
  <c r="S104" i="1"/>
  <c r="S99" i="1"/>
  <c r="S96" i="1"/>
  <c r="S94" i="1"/>
  <c r="S90" i="1"/>
  <c r="S71" i="1"/>
  <c r="S70" i="1"/>
  <c r="S66" i="1"/>
  <c r="S63" i="1"/>
  <c r="S60" i="1"/>
  <c r="S56" i="1"/>
  <c r="S51" i="1"/>
  <c r="S47" i="1"/>
  <c r="S43" i="1"/>
  <c r="S39" i="1"/>
  <c r="S35" i="1"/>
  <c r="S31" i="1"/>
  <c r="S23" i="1"/>
  <c r="S19" i="1"/>
  <c r="S15" i="1"/>
  <c r="S119" i="1"/>
  <c r="S115" i="1"/>
  <c r="S111" i="1"/>
  <c r="S107" i="1"/>
  <c r="S103" i="1"/>
  <c r="S98" i="1"/>
  <c r="S93" i="1"/>
  <c r="S89" i="1"/>
  <c r="S72" i="1"/>
  <c r="S69" i="1"/>
  <c r="S65" i="1"/>
  <c r="S62" i="1"/>
  <c r="S59" i="1"/>
  <c r="S55" i="1"/>
  <c r="S50" i="1"/>
  <c r="S46" i="1"/>
  <c r="S42" i="1"/>
  <c r="S38" i="1"/>
  <c r="S34" i="1"/>
  <c r="S30" i="1"/>
  <c r="S26" i="1"/>
  <c r="S22" i="1"/>
  <c r="S18" i="1"/>
  <c r="S14" i="1"/>
  <c r="S122" i="1"/>
  <c r="S118" i="1"/>
  <c r="S114" i="1"/>
  <c r="S110" i="1"/>
  <c r="S106" i="1"/>
  <c r="S102" i="1"/>
  <c r="S92" i="1"/>
  <c r="S88" i="1"/>
  <c r="S68" i="1"/>
  <c r="S54" i="1"/>
  <c r="S61" i="1"/>
  <c r="S58" i="1"/>
  <c r="S53" i="1"/>
  <c r="S49" i="1"/>
  <c r="S45" i="1"/>
  <c r="S41" i="1"/>
  <c r="S37" i="1"/>
  <c r="S33" i="1"/>
  <c r="S29" i="1"/>
  <c r="S25" i="1"/>
  <c r="S21" i="1"/>
  <c r="S17" i="1"/>
  <c r="S13" i="1"/>
  <c r="S121" i="1"/>
  <c r="S117" i="1"/>
  <c r="S113" i="1"/>
  <c r="S109" i="1"/>
  <c r="S105" i="1"/>
  <c r="S100" i="1"/>
  <c r="S95" i="1"/>
  <c r="S87" i="1"/>
  <c r="S85" i="1"/>
  <c r="S83" i="1"/>
  <c r="S67" i="1"/>
  <c r="S64" i="1"/>
  <c r="S57" i="1"/>
  <c r="S52" i="1"/>
  <c r="S48" i="1"/>
  <c r="S44" i="1"/>
  <c r="S40" i="1"/>
  <c r="S32" i="1"/>
  <c r="S28" i="1"/>
  <c r="S24" i="1"/>
  <c r="S20" i="1"/>
  <c r="S16" i="1"/>
  <c r="S12" i="1"/>
  <c r="S91" i="1"/>
  <c r="S73" i="1"/>
  <c r="S97" i="1"/>
  <c r="AD123" i="1" l="1"/>
  <c r="P123" i="1"/>
  <c r="P125" i="1" s="1"/>
  <c r="O123" i="1"/>
  <c r="O125" i="1" s="1"/>
  <c r="N123" i="1" l="1"/>
  <c r="N125" i="1" s="1"/>
  <c r="H10" i="1"/>
  <c r="S10" i="1" s="1"/>
  <c r="M123" i="1"/>
  <c r="M125" i="1" s="1"/>
  <c r="R123" i="1" l="1"/>
  <c r="R125" i="1" s="1"/>
  <c r="AC123" i="1" l="1"/>
  <c r="AC125" i="1" s="1"/>
  <c r="AB123" i="1"/>
  <c r="AB125" i="1" s="1"/>
  <c r="Y123" i="1"/>
  <c r="Y125" i="1" s="1"/>
  <c r="X123" i="1" l="1"/>
  <c r="X125" i="1" s="1"/>
  <c r="W123" i="1" l="1"/>
  <c r="W125" i="1" s="1"/>
  <c r="V123" i="1"/>
  <c r="V125" i="1" s="1"/>
  <c r="AA123" i="1" l="1"/>
  <c r="AA125" i="1" s="1"/>
  <c r="S123" i="1"/>
  <c r="S125" i="1" s="1"/>
  <c r="H123" i="1"/>
  <c r="H125" i="1" s="1"/>
  <c r="U10" i="1" l="1"/>
  <c r="T10" i="1" l="1"/>
  <c r="AD10" i="1" s="1"/>
  <c r="AD125" i="1" s="1"/>
  <c r="U123" i="1"/>
  <c r="U125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T123" i="1" l="1"/>
  <c r="T125" i="1" s="1"/>
</calcChain>
</file>

<file path=xl/sharedStrings.xml><?xml version="1.0" encoding="utf-8"?>
<sst xmlns="http://schemas.openxmlformats.org/spreadsheetml/2006/main" count="206" uniqueCount="193">
  <si>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</si>
  <si>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</si>
  <si>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</si>
  <si>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</si>
  <si>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</si>
  <si>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</si>
  <si>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</si>
  <si>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</si>
  <si>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</si>
  <si>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</si>
  <si>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</si>
  <si>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</si>
  <si>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</si>
  <si>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</si>
  <si>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</si>
  <si>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</si>
  <si>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</si>
  <si>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</si>
  <si>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</si>
  <si>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</si>
  <si>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</si>
  <si>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</si>
  <si>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</si>
  <si>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</si>
  <si>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</si>
  <si>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</si>
  <si>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</si>
  <si>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</si>
  <si>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</si>
  <si>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</si>
  <si>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</si>
  <si>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</si>
  <si>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</si>
  <si>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</si>
  <si>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</si>
  <si>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</si>
  <si>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</si>
  <si>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</si>
  <si>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</si>
  <si>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</si>
  <si>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</si>
  <si>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</si>
  <si>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</si>
  <si>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</si>
  <si>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</si>
  <si>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</si>
  <si>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</si>
  <si>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</si>
  <si>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</si>
  <si>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</si>
  <si>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</si>
  <si>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</si>
  <si>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</si>
  <si>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</si>
  <si>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</si>
  <si>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</si>
  <si>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</si>
  <si>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</si>
  <si>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</si>
  <si>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</si>
  <si>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</si>
  <si>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</si>
  <si>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</si>
  <si>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</si>
  <si>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</si>
  <si>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</si>
  <si>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</si>
  <si>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</si>
  <si>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</si>
  <si>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</si>
  <si>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</si>
  <si>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</si>
  <si>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</si>
  <si>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</si>
  <si>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</si>
  <si>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</si>
  <si>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</si>
  <si>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</si>
  <si>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</si>
  <si>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</si>
  <si>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</si>
  <si>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</si>
  <si>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</si>
  <si>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</si>
  <si>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</si>
  <si>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</si>
  <si>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</si>
  <si>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</si>
  <si>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</si>
  <si>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</si>
  <si>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</si>
  <si>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</si>
  <si>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</si>
  <si>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</si>
  <si>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</si>
  <si>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</si>
  <si>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</si>
  <si>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</si>
  <si>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</si>
  <si>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</si>
  <si>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</si>
  <si>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</si>
  <si>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</si>
  <si>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</si>
  <si>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</si>
  <si>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</si>
  <si>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</si>
  <si>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</si>
  <si>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</si>
  <si>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</si>
  <si>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</si>
  <si>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</si>
  <si>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</si>
  <si>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</si>
  <si>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</si>
  <si>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</si>
  <si>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</si>
  <si>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</si>
  <si>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</si>
  <si>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</si>
  <si>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</si>
  <si>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</si>
  <si>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</si>
  <si>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</si>
  <si>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</si>
  <si>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</si>
  <si>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</si>
  <si>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</si>
  <si>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</si>
  <si>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</si>
  <si>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</si>
  <si>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</si>
  <si>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</si>
  <si>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</si>
  <si>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</si>
  <si>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</si>
  <si>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</si>
  <si>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</si>
  <si>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</si>
  <si>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</si>
  <si>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</si>
  <si>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</si>
  <si>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</si>
  <si>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</si>
  <si>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</si>
  <si>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</si>
  <si>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</si>
  <si>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</si>
  <si>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"Эверест"</t>
  </si>
  <si>
    <t>ООО "ЦЕНТР ЭКО"</t>
  </si>
  <si>
    <t>ООО "НПФ "Хеликс"</t>
  </si>
  <si>
    <t>ООО "Виталаб"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</si>
  <si>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</si>
  <si>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</si>
  <si>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</si>
  <si>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</si>
  <si>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</si>
  <si>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</si>
  <si>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</si>
  <si>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9.Диализ</t>
  </si>
  <si>
    <t>1+2+3+4+5+9</t>
  </si>
  <si>
    <t>ФГБОУ ВО Амурская ГМА Минздрава России</t>
  </si>
  <si>
    <t>ООО "М-ЛАЙН"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</si>
  <si>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2023 год</t>
  </si>
  <si>
    <t>ООО "Меди"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</si>
  <si>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</si>
  <si>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</si>
  <si>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</si>
  <si>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"Эмбрилайф" ЦИЭР</t>
  </si>
  <si>
    <t>ООО "ЛУЧ"</t>
  </si>
  <si>
    <t>ООО "Наша клиника -Медицина"</t>
  </si>
  <si>
    <t>ООО "Нейроклиника"</t>
  </si>
  <si>
    <t xml:space="preserve">ООО "ЦСОИЭС" </t>
  </si>
  <si>
    <t xml:space="preserve">ООО "МЦ "Кедр" </t>
  </si>
  <si>
    <t>2.1.1 диспансеризация</t>
  </si>
  <si>
    <t xml:space="preserve">2.1.2. проф. осмотры </t>
  </si>
  <si>
    <t>2.1.3.углубленная диспансеризация</t>
  </si>
  <si>
    <t>2.3.3Диспансерное наблюдение</t>
  </si>
  <si>
    <t>всего 2.1.1+2.1.2+2.1.3</t>
  </si>
  <si>
    <t>диспансерное наблюдение</t>
  </si>
  <si>
    <t>всего 2.3.1+2.3.2+2.3.3</t>
  </si>
  <si>
    <t>КГАУЗ "Стоматологическая поликлиника "Регион" МЗХК</t>
  </si>
  <si>
    <t>подушевое 1.1+1.2</t>
  </si>
  <si>
    <t xml:space="preserve">1.2 результативность </t>
  </si>
  <si>
    <t xml:space="preserve">1.1 подушевое </t>
  </si>
  <si>
    <t>Свод март</t>
  </si>
  <si>
    <t>Итого31.03.2023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</si>
  <si>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3-5 к решению Комиссии от 30.05.2023  № 5</t>
    </r>
  </si>
  <si>
    <t>КГБУЗ "Краевая клиническая больница" им. проф. С.И. Сергеева МЗХК</t>
  </si>
  <si>
    <t>КГАУЗ "Комсомольская стоматологическая поликлиника" МЗХК</t>
  </si>
  <si>
    <t>Итого 30.05.2023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</si>
  <si>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Приложениями   №2 к решению Комиссии №5 от 30.05.2023, №3 к решению Комиссии от 31.03.2023 № 3</t>
    </r>
  </si>
  <si>
    <t>Приложение №9
 к Решению Комиссии по разработке ТП ОМС 
от  30.05.2023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</si>
</sst>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96">
    <xf numFmtId="0" fontId="0" fillId="0" borderId="0" xfId="0"/>
    <xf numFmtId="0" fontId="4" fillId="2" borderId="0" xfId="2" applyFont="1" applyFill="1" applyAlignment="1">
      <alignment wrapText="1"/>
    </xf>
    <xf numFmtId="0" fontId="12" fillId="2" borderId="0" xfId="9" applyFont="1" applyFill="1" applyAlignment="1">
      <alignment horizontal="center" vertical="center" wrapText="1"/>
    </xf>
    <xf numFmtId="0" fontId="5" fillId="2" borderId="0" xfId="2" applyFont="1" applyFill="1" applyAlignment="1">
      <alignment wrapText="1"/>
    </xf>
    <xf numFmtId="0" fontId="4" fillId="2" borderId="0" xfId="2" applyFont="1" applyFill="1" applyAlignment="1">
      <alignment horizontal="center" wrapText="1"/>
    </xf>
    <xf numFmtId="0" fontId="12" fillId="2" borderId="0" xfId="9" applyFont="1" applyFill="1" applyAlignment="1">
      <alignment vertical="center" wrapText="1"/>
    </xf>
    <xf numFmtId="0" fontId="4" fillId="2" borderId="0" xfId="0" applyFont="1" applyFill="1" applyAlignment="1">
      <alignment horizontal="right" wrapText="1"/>
    </xf>
    <xf numFmtId="0" fontId="4" fillId="2" borderId="0" xfId="2" applyFont="1" applyFill="1"/>
    <xf numFmtId="0" fontId="4" fillId="2" borderId="1" xfId="3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5" fillId="2" borderId="0" xfId="2" applyFont="1" applyFill="1"/>
    <xf numFmtId="0" fontId="4" fillId="2" borderId="0" xfId="2" applyFont="1" applyFill="1" applyAlignment="1">
      <alignment horizontal="right"/>
    </xf>
    <xf numFmtId="0" fontId="4" fillId="2" borderId="5" xfId="3" applyFont="1" applyFill="1" applyBorder="1" applyAlignment="1">
      <alignment horizontal="center" vertical="center" wrapText="1"/>
    </xf>
    <xf numFmtId="16" fontId="4" fillId="2" borderId="2" xfId="3" applyNumberFormat="1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4" fillId="2" borderId="7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/>
    </xf>
    <xf numFmtId="0" fontId="5" fillId="2" borderId="7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11" fillId="2" borderId="6" xfId="3" applyFont="1" applyFill="1" applyBorder="1" applyAlignment="1">
      <alignment horizontal="center" vertical="center" wrapText="1"/>
    </xf>
    <xf numFmtId="0" fontId="11" fillId="2" borderId="10" xfId="3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4" fillId="2" borderId="2" xfId="2" applyFont="1" applyFill="1" applyBorder="1"/>
    <xf numFmtId="0" fontId="4" fillId="2" borderId="2" xfId="3" applyFont="1" applyFill="1" applyBorder="1" applyAlignment="1">
      <alignment wrapText="1"/>
    </xf>
    <xf numFmtId="0" fontId="4" fillId="2" borderId="2" xfId="3" applyNumberFormat="1" applyFont="1" applyFill="1" applyBorder="1" applyAlignment="1">
      <alignment horizontal="right" wrapText="1"/>
    </xf>
    <xf numFmtId="164" fontId="4" fillId="2" borderId="2" xfId="1" applyFont="1" applyFill="1" applyBorder="1"/>
    <xf numFmtId="166" fontId="4" fillId="2" borderId="2" xfId="1" applyNumberFormat="1" applyFont="1" applyFill="1" applyBorder="1"/>
    <xf numFmtId="164" fontId="5" fillId="2" borderId="2" xfId="1" applyFont="1" applyFill="1" applyBorder="1"/>
    <xf numFmtId="164" fontId="5" fillId="2" borderId="2" xfId="1" applyNumberFormat="1" applyFont="1" applyFill="1" applyBorder="1"/>
    <xf numFmtId="166" fontId="5" fillId="2" borderId="2" xfId="1" applyNumberFormat="1" applyFont="1" applyFill="1" applyBorder="1"/>
    <xf numFmtId="0" fontId="4" fillId="2" borderId="2" xfId="0" applyNumberFormat="1" applyFont="1" applyFill="1" applyBorder="1" applyAlignment="1">
      <alignment horizontal="right"/>
    </xf>
    <xf numFmtId="0" fontId="5" fillId="2" borderId="2" xfId="2" applyFont="1" applyFill="1" applyBorder="1"/>
    <xf numFmtId="14" fontId="5" fillId="2" borderId="2" xfId="3" applyNumberFormat="1" applyFont="1" applyFill="1" applyBorder="1" applyAlignment="1">
      <alignment wrapText="1"/>
    </xf>
    <xf numFmtId="0" fontId="5" fillId="2" borderId="2" xfId="3" applyFont="1" applyFill="1" applyBorder="1" applyAlignment="1">
      <alignment wrapText="1"/>
    </xf>
    <xf numFmtId="165" fontId="5" fillId="2" borderId="2" xfId="1" applyNumberFormat="1" applyFont="1" applyFill="1" applyBorder="1"/>
    <xf numFmtId="4" fontId="4" fillId="2" borderId="0" xfId="2" applyNumberFormat="1" applyFont="1" applyFill="1"/>
    <xf numFmtId="4" fontId="5" fillId="2" borderId="0" xfId="2" applyNumberFormat="1" applyFont="1" applyFill="1"/>
    <xf numFmtId="164" fontId="5" fillId="2" borderId="0" xfId="1" applyFont="1" applyFill="1"/>
    <xf numFmtId="0" fontId="5" fillId="2" borderId="0" xfId="2" applyFont="1" applyFill="1" applyBorder="1"/>
    <xf numFmtId="0" fontId="5" fillId="2" borderId="0" xfId="3" applyFont="1" applyFill="1" applyBorder="1" applyAlignment="1">
      <alignment wrapText="1"/>
    </xf>
    <xf numFmtId="165" fontId="5" fillId="2" borderId="0" xfId="1" applyNumberFormat="1" applyFont="1" applyFill="1" applyBorder="1"/>
    <xf numFmtId="164" fontId="5" fillId="2" borderId="0" xfId="1" applyNumberFormat="1" applyFont="1" applyFill="1" applyBorder="1"/>
    <xf numFmtId="0" fontId="4" fillId="2" borderId="0" xfId="9" applyFont="1" applyFill="1"/>
    <xf numFmtId="0" fontId="4" fillId="2" borderId="0" xfId="0" applyFont="1" applyFill="1" applyBorder="1" applyAlignment="1">
      <alignment vertical="center"/>
    </xf>
    <xf numFmtId="4" fontId="4" fillId="2" borderId="0" xfId="9" applyNumberFormat="1" applyFont="1" applyFill="1"/>
    <xf numFmtId="164" fontId="4" fillId="2" borderId="0" xfId="1" applyFont="1" applyFill="1"/>
    <xf numFmtId="43" fontId="4" fillId="2" borderId="0" xfId="9" applyNumberFormat="1" applyFont="1" applyFill="1"/>
    <xf numFmtId="164" fontId="4" fillId="2" borderId="0" xfId="9" applyNumberFormat="1" applyFont="1" applyFill="1"/>
    <xf numFmtId="164" fontId="4" fillId="2" borderId="0" xfId="44" applyFont="1" applyFill="1"/>
    <xf numFmtId="43" fontId="5" fillId="2" borderId="0" xfId="2" applyNumberFormat="1" applyFont="1" applyFill="1"/>
    <xf numFmtId="43" fontId="5" fillId="2" borderId="0" xfId="2" applyNumberFormat="1" applyFont="1" applyFill="1" applyAlignment="1">
      <alignment wrapText="1"/>
    </xf>
    <xf numFmtId="0" fontId="1" fillId="0" borderId="0" xfId="0" applyFont="1" applyAlignment="1">
      <alignment wrapText="1"/>
    </xf>
    <xf numFmtId="0" fontId="14" fillId="0" borderId="0" xfId="3" applyFont="1" applyFill="1" applyBorder="1" applyAlignment="1">
      <alignment horizontal="right" wrapText="1"/>
    </xf>
    <xf numFmtId="0" fontId="4" fillId="2" borderId="0" xfId="0" applyFont="1" applyFill="1" applyAlignment="1">
      <alignment horizontal="left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wrapText="1"/>
    </xf>
    <xf numFmtId="0" fontId="12" fillId="2" borderId="0" xfId="9" applyFont="1" applyFill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4" fillId="0" borderId="0" xfId="3" applyFont="1" applyFill="1" applyBorder="1" applyAlignment="1">
      <alignment horizontal="right" vertical="top" wrapText="1"/>
    </xf>
    <xf numFmtId="0" fontId="1" fillId="0" borderId="0" xfId="0" applyFont="1" applyAlignment="1">
      <alignment wrapText="1"/>
    </xf>
    <xf numFmtId="0" fontId="4" fillId="0" borderId="2" xfId="2" applyFont="1" applyFill="1" applyBorder="1"/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164" fontId="4" fillId="0" borderId="2" xfId="1" applyFont="1" applyFill="1" applyBorder="1"/>
    <xf numFmtId="166" fontId="4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0" fontId="4" fillId="0" borderId="0" xfId="2" applyFont="1" applyFill="1"/>
    <xf numFmtId="0" fontId="4" fillId="0" borderId="2" xfId="3" applyFont="1" applyFill="1" applyBorder="1" applyAlignment="1">
      <alignment horizontal="left" wrapText="1"/>
    </xf>
    <xf numFmtId="166" fontId="5" fillId="0" borderId="2" xfId="1" applyNumberFormat="1" applyFont="1" applyFill="1" applyBorder="1"/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1" applyNumberFormat="1" applyFont="1" applyFill="1" applyBorder="1"/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0" fontId="4" fillId="0" borderId="2" xfId="2" applyFont="1" applyFill="1" applyBorder="1" applyAlignment="1">
      <alignment horizontal="left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Q129"/>
  <sheetViews>
    <sheetView tabSelected="1" zoomScale="60" zoomScaleNormal="60" zoomScaleSheetLayoutView="8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15" sqref="E115"/>
    </sheetView>
  </sheetViews>
  <sheetFormatPr defaultColWidth="8.25" defaultRowHeight="18.75" x14ac:dyDescent="0.3"/>
  <cols>
    <col min="1" max="1" width="6" style="7" customWidth="1"/>
    <col min="2" max="2" width="41.875" style="1" customWidth="1"/>
    <col min="3" max="3" width="11" style="1" hidden="1" customWidth="1"/>
    <col min="4" max="4" width="10.25" style="1" customWidth="1"/>
    <col min="5" max="5" width="26" style="7" customWidth="1"/>
    <col min="6" max="6" width="23.125" style="7" customWidth="1"/>
    <col min="7" max="7" width="22.75" style="7" customWidth="1"/>
    <col min="8" max="8" width="24.375" style="7" customWidth="1"/>
    <col min="9" max="9" width="24.875" style="7" customWidth="1"/>
    <col min="10" max="12" width="23.25" style="7" customWidth="1"/>
    <col min="13" max="13" width="24.125" style="7" customWidth="1"/>
    <col min="14" max="14" width="22.125" style="7" customWidth="1"/>
    <col min="15" max="15" width="22.5" style="7" customWidth="1"/>
    <col min="16" max="17" width="22.125" style="7" customWidth="1"/>
    <col min="18" max="18" width="22.25" style="7" customWidth="1"/>
    <col min="19" max="19" width="24.125" style="10" customWidth="1"/>
    <col min="20" max="20" width="23.375" style="7" customWidth="1"/>
    <col min="21" max="21" width="26.25" style="7" customWidth="1"/>
    <col min="22" max="22" width="23.75" style="7" customWidth="1"/>
    <col min="23" max="25" width="23.125" style="7" customWidth="1"/>
    <col min="26" max="26" width="23.25" style="7" customWidth="1"/>
    <col min="27" max="27" width="23.375" style="10" customWidth="1"/>
    <col min="28" max="28" width="23.5" style="7" customWidth="1"/>
    <col min="29" max="29" width="20.125" style="7" customWidth="1"/>
    <col min="30" max="30" width="25.75" style="7" customWidth="1"/>
    <col min="31" max="31" width="25" style="7" hidden="1" customWidth="1"/>
    <col min="32" max="32" width="32.625" style="7" customWidth="1"/>
    <col min="33" max="33" width="28.125" style="7" customWidth="1"/>
    <col min="34" max="43" width="8.25" style="7" customWidth="1"/>
    <col min="44" max="16384" width="8.25" style="7"/>
  </cols>
  <sheetData>
    <row r="1" spans="1:31" s="1" customFormat="1" ht="20.25" customHeight="1" x14ac:dyDescent="0.3">
      <c r="H1" s="71"/>
      <c r="M1" s="72" t="s">
        <v>192</v>
      </c>
      <c r="N1" s="72"/>
      <c r="O1" s="72"/>
      <c r="P1" s="72"/>
      <c r="Q1" s="2"/>
      <c r="S1" s="3"/>
      <c r="U1" s="71"/>
      <c r="V1" s="4"/>
      <c r="W1" s="4"/>
      <c r="X1" s="4"/>
      <c r="Y1" s="4"/>
      <c r="AA1" s="5"/>
      <c r="AB1" s="77"/>
      <c r="AC1" s="78"/>
      <c r="AD1" s="78"/>
      <c r="AE1" s="78"/>
    </row>
    <row r="2" spans="1:31" s="1" customFormat="1" ht="51" customHeight="1" x14ac:dyDescent="0.3">
      <c r="H2" s="71"/>
      <c r="M2" s="72"/>
      <c r="N2" s="72"/>
      <c r="O2" s="72"/>
      <c r="P2" s="72"/>
      <c r="Q2" s="2"/>
      <c r="S2" s="60"/>
      <c r="U2" s="71"/>
      <c r="V2" s="4"/>
      <c r="W2" s="4"/>
      <c r="X2" s="4"/>
      <c r="Y2" s="4"/>
      <c r="AA2" s="5"/>
      <c r="AD2" s="62"/>
      <c r="AE2" s="61"/>
    </row>
    <row r="3" spans="1:31" s="1" customFormat="1" ht="10.5" customHeight="1" x14ac:dyDescent="0.3">
      <c r="M3" s="72"/>
      <c r="N3" s="72"/>
      <c r="O3" s="72"/>
      <c r="P3" s="72"/>
      <c r="Q3" s="2"/>
      <c r="S3" s="3"/>
      <c r="U3" s="6"/>
      <c r="V3" s="6"/>
      <c r="W3" s="6"/>
      <c r="X3" s="6"/>
      <c r="Y3" s="6"/>
      <c r="AA3" s="5"/>
      <c r="AB3" s="5"/>
      <c r="AC3" s="5"/>
      <c r="AD3" s="5"/>
    </row>
    <row r="4" spans="1:31" ht="33" customHeight="1" x14ac:dyDescent="0.3">
      <c r="B4" s="75" t="s">
        <v>163</v>
      </c>
      <c r="C4" s="75"/>
      <c r="D4" s="75"/>
      <c r="E4" s="75"/>
      <c r="F4" s="75"/>
      <c r="G4" s="75"/>
      <c r="H4" s="75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1:31" ht="19.7" customHeight="1" x14ac:dyDescent="0.3">
      <c r="H5" s="8"/>
      <c r="R5" s="8"/>
      <c r="S5" s="9"/>
      <c r="AD5" s="11" t="s">
        <v>0</v>
      </c>
    </row>
    <row r="6" spans="1:31" s="21" customFormat="1" ht="225.75" customHeight="1" x14ac:dyDescent="0.3">
      <c r="A6" s="64" t="s">
        <v>1</v>
      </c>
      <c r="B6" s="66" t="s">
        <v>2</v>
      </c>
      <c r="C6" s="68" t="s">
        <v>3</v>
      </c>
      <c r="D6" s="70" t="s">
        <v>4</v>
      </c>
      <c r="E6" s="12" t="s">
        <v>155</v>
      </c>
      <c r="F6" s="13" t="s">
        <v>184</v>
      </c>
      <c r="G6" s="14" t="s">
        <v>183</v>
      </c>
      <c r="H6" s="15" t="s">
        <v>5</v>
      </c>
      <c r="I6" s="15" t="s">
        <v>156</v>
      </c>
      <c r="J6" s="16" t="s">
        <v>174</v>
      </c>
      <c r="K6" s="16" t="s">
        <v>175</v>
      </c>
      <c r="L6" s="15" t="s">
        <v>176</v>
      </c>
      <c r="M6" s="15" t="s">
        <v>6</v>
      </c>
      <c r="N6" s="15" t="s">
        <v>158</v>
      </c>
      <c r="O6" s="64" t="s">
        <v>131</v>
      </c>
      <c r="P6" s="64" t="s">
        <v>132</v>
      </c>
      <c r="Q6" s="73" t="s">
        <v>177</v>
      </c>
      <c r="R6" s="15" t="s">
        <v>7</v>
      </c>
      <c r="S6" s="17" t="s">
        <v>144</v>
      </c>
      <c r="T6" s="18" t="s">
        <v>8</v>
      </c>
      <c r="U6" s="15" t="s">
        <v>9</v>
      </c>
      <c r="V6" s="15" t="s">
        <v>133</v>
      </c>
      <c r="W6" s="15" t="s">
        <v>137</v>
      </c>
      <c r="X6" s="15" t="s">
        <v>138</v>
      </c>
      <c r="Y6" s="15" t="s">
        <v>139</v>
      </c>
      <c r="Z6" s="15" t="s">
        <v>10</v>
      </c>
      <c r="AA6" s="17" t="s">
        <v>146</v>
      </c>
      <c r="AB6" s="15" t="s">
        <v>11</v>
      </c>
      <c r="AC6" s="19" t="s">
        <v>159</v>
      </c>
      <c r="AD6" s="20" t="s">
        <v>12</v>
      </c>
    </row>
    <row r="7" spans="1:31" s="21" customFormat="1" ht="57" hidden="1" customHeight="1" x14ac:dyDescent="0.3">
      <c r="A7" s="65"/>
      <c r="B7" s="67"/>
      <c r="C7" s="69"/>
      <c r="D7" s="70"/>
      <c r="E7" s="22" t="s">
        <v>123</v>
      </c>
      <c r="F7" s="23"/>
      <c r="G7" s="16"/>
      <c r="H7" s="22" t="s">
        <v>123</v>
      </c>
      <c r="I7" s="22" t="s">
        <v>123</v>
      </c>
      <c r="J7" s="16"/>
      <c r="K7" s="16"/>
      <c r="L7" s="22" t="s">
        <v>123</v>
      </c>
      <c r="M7" s="22" t="s">
        <v>123</v>
      </c>
      <c r="N7" s="22" t="s">
        <v>123</v>
      </c>
      <c r="O7" s="64"/>
      <c r="P7" s="64"/>
      <c r="Q7" s="74"/>
      <c r="R7" s="14" t="s">
        <v>123</v>
      </c>
      <c r="S7" s="24"/>
      <c r="T7" s="22" t="s">
        <v>123</v>
      </c>
      <c r="U7" s="22" t="s">
        <v>123</v>
      </c>
      <c r="V7" s="22"/>
      <c r="W7" s="22"/>
      <c r="X7" s="22"/>
      <c r="Y7" s="22"/>
      <c r="Z7" s="22" t="s">
        <v>123</v>
      </c>
      <c r="AA7" s="24"/>
      <c r="AB7" s="22" t="s">
        <v>123</v>
      </c>
      <c r="AC7" s="22" t="s">
        <v>123</v>
      </c>
      <c r="AD7" s="22" t="s">
        <v>123</v>
      </c>
    </row>
    <row r="8" spans="1:31" s="31" customFormat="1" ht="90.75" hidden="1" customHeight="1" x14ac:dyDescent="0.3">
      <c r="A8" s="25"/>
      <c r="B8" s="26"/>
      <c r="C8" s="26"/>
      <c r="D8" s="26"/>
      <c r="E8" s="26" t="s">
        <v>182</v>
      </c>
      <c r="F8" s="26" t="s">
        <v>124</v>
      </c>
      <c r="G8" s="26" t="s">
        <v>153</v>
      </c>
      <c r="H8" s="26" t="s">
        <v>157</v>
      </c>
      <c r="I8" s="26" t="s">
        <v>178</v>
      </c>
      <c r="J8" s="26" t="s">
        <v>127</v>
      </c>
      <c r="K8" s="26" t="s">
        <v>128</v>
      </c>
      <c r="L8" s="26" t="s">
        <v>154</v>
      </c>
      <c r="M8" s="26" t="s">
        <v>125</v>
      </c>
      <c r="N8" s="26" t="s">
        <v>180</v>
      </c>
      <c r="O8" s="26" t="s">
        <v>130</v>
      </c>
      <c r="P8" s="26" t="s">
        <v>129</v>
      </c>
      <c r="Q8" s="26" t="s">
        <v>179</v>
      </c>
      <c r="R8" s="26" t="s">
        <v>126</v>
      </c>
      <c r="S8" s="27" t="s">
        <v>145</v>
      </c>
      <c r="T8" s="28" t="s">
        <v>141</v>
      </c>
      <c r="U8" s="28" t="s">
        <v>140</v>
      </c>
      <c r="V8" s="26" t="s">
        <v>136</v>
      </c>
      <c r="W8" s="29" t="s">
        <v>147</v>
      </c>
      <c r="X8" s="26" t="s">
        <v>134</v>
      </c>
      <c r="Y8" s="26" t="s">
        <v>135</v>
      </c>
      <c r="Z8" s="28" t="s">
        <v>142</v>
      </c>
      <c r="AA8" s="30" t="s">
        <v>141</v>
      </c>
      <c r="AB8" s="26" t="s">
        <v>143</v>
      </c>
      <c r="AC8" s="26"/>
      <c r="AD8" s="27" t="s">
        <v>160</v>
      </c>
    </row>
    <row r="9" spans="1:31" s="31" customFormat="1" ht="18.600000000000001" hidden="1" customHeight="1" x14ac:dyDescent="0.3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7"/>
      <c r="T9" s="28"/>
      <c r="U9" s="28"/>
      <c r="V9" s="26"/>
      <c r="W9" s="29"/>
      <c r="X9" s="26"/>
      <c r="Y9" s="26"/>
      <c r="Z9" s="28"/>
      <c r="AA9" s="30"/>
      <c r="AB9" s="26"/>
      <c r="AC9" s="26"/>
      <c r="AD9" s="27"/>
    </row>
    <row r="10" spans="1:31" s="87" customFormat="1" ht="36" customHeight="1" x14ac:dyDescent="0.3">
      <c r="A10" s="79">
        <v>1</v>
      </c>
      <c r="B10" s="80" t="s">
        <v>188</v>
      </c>
      <c r="C10" s="81" t="s">
        <v>13</v>
      </c>
      <c r="D10" s="82">
        <v>1</v>
      </c>
      <c r="E10" s="83">
        <f>F10+G10</f>
        <v>0</v>
      </c>
      <c r="F10" s="83"/>
      <c r="G10" s="83"/>
      <c r="H10" s="83">
        <f t="shared" ref="H10:H41" si="0">M10+N10+I10</f>
        <v>135339201.46838987</v>
      </c>
      <c r="I10" s="83">
        <f>J10+K10+L10</f>
        <v>0</v>
      </c>
      <c r="J10" s="83"/>
      <c r="K10" s="83"/>
      <c r="L10" s="83"/>
      <c r="M10" s="83">
        <v>56862632.038389847</v>
      </c>
      <c r="N10" s="83">
        <f>O10+P10+Q10</f>
        <v>78476569.430000007</v>
      </c>
      <c r="O10" s="83">
        <v>49890754.43</v>
      </c>
      <c r="P10" s="83">
        <f>24810330+3775485</f>
        <v>28585815</v>
      </c>
      <c r="Q10" s="83"/>
      <c r="R10" s="84"/>
      <c r="S10" s="85">
        <f t="shared" ref="S10:S41" si="1">E10+H10+R10</f>
        <v>135339201.46838987</v>
      </c>
      <c r="T10" s="83">
        <f>U10+Z10</f>
        <v>1946476127.6581225</v>
      </c>
      <c r="U10" s="83">
        <f t="shared" ref="U10:U41" si="2">V10+W10</f>
        <v>1444072105.7821224</v>
      </c>
      <c r="V10" s="83">
        <v>1246979444.2260623</v>
      </c>
      <c r="W10" s="85">
        <f t="shared" ref="W10:W41" si="3">X10+Y10</f>
        <v>197092661.55606002</v>
      </c>
      <c r="X10" s="83">
        <v>143526332.97453603</v>
      </c>
      <c r="Y10" s="83">
        <v>53566328.581524</v>
      </c>
      <c r="Z10" s="83">
        <v>502404021.87600011</v>
      </c>
      <c r="AA10" s="85">
        <f t="shared" ref="AA10:AA71" si="4">V10+Z10</f>
        <v>1749383466.1020625</v>
      </c>
      <c r="AB10" s="83"/>
      <c r="AC10" s="83">
        <v>217562084.40000001</v>
      </c>
      <c r="AD10" s="86">
        <f t="shared" ref="AD10:AD41" si="5">E10+H10+R10+T10+AB10+AC10</f>
        <v>2299377413.5265126</v>
      </c>
    </row>
    <row r="11" spans="1:31" s="87" customFormat="1" ht="56.25" x14ac:dyDescent="0.3">
      <c r="A11" s="79">
        <f t="shared" ref="A11:A42" si="6">A10+1</f>
        <v>2</v>
      </c>
      <c r="B11" s="80" t="s">
        <v>14</v>
      </c>
      <c r="C11" s="81" t="s">
        <v>15</v>
      </c>
      <c r="D11" s="82"/>
      <c r="E11" s="83">
        <f t="shared" ref="E11:E72" si="7">F11+G11</f>
        <v>0</v>
      </c>
      <c r="F11" s="83"/>
      <c r="G11" s="83"/>
      <c r="H11" s="83">
        <f t="shared" si="0"/>
        <v>90744879.264268965</v>
      </c>
      <c r="I11" s="83">
        <f t="shared" ref="I11:I72" si="8">J11+K11+L11</f>
        <v>0</v>
      </c>
      <c r="J11" s="83"/>
      <c r="K11" s="83"/>
      <c r="L11" s="83"/>
      <c r="M11" s="83">
        <v>25277449.264268961</v>
      </c>
      <c r="N11" s="83">
        <f t="shared" ref="N11:N72" si="9">O11+P11+Q11</f>
        <v>65467430</v>
      </c>
      <c r="O11" s="83">
        <v>14228705</v>
      </c>
      <c r="P11" s="83">
        <v>51238725</v>
      </c>
      <c r="Q11" s="83"/>
      <c r="R11" s="84"/>
      <c r="S11" s="85">
        <f t="shared" si="1"/>
        <v>90744879.264268965</v>
      </c>
      <c r="T11" s="83">
        <f t="shared" ref="T11:T41" si="10">U11+Z11</f>
        <v>1566518508.2063808</v>
      </c>
      <c r="U11" s="83">
        <f t="shared" si="2"/>
        <v>1130021162.0743809</v>
      </c>
      <c r="V11" s="83">
        <v>1123525286.2543809</v>
      </c>
      <c r="W11" s="85">
        <f t="shared" si="3"/>
        <v>6495875.8200000003</v>
      </c>
      <c r="X11" s="83">
        <v>6495875.8200000003</v>
      </c>
      <c r="Y11" s="83"/>
      <c r="Z11" s="83">
        <v>436497346.13200003</v>
      </c>
      <c r="AA11" s="85">
        <f t="shared" si="4"/>
        <v>1560022632.3863809</v>
      </c>
      <c r="AB11" s="83"/>
      <c r="AC11" s="83">
        <v>2446959.6999999997</v>
      </c>
      <c r="AD11" s="86">
        <f t="shared" si="5"/>
        <v>1659710347.1706498</v>
      </c>
    </row>
    <row r="12" spans="1:31" s="87" customFormat="1" ht="36.6" customHeight="1" x14ac:dyDescent="0.3">
      <c r="A12" s="79">
        <f t="shared" si="6"/>
        <v>3</v>
      </c>
      <c r="B12" s="80" t="s">
        <v>16</v>
      </c>
      <c r="C12" s="81" t="s">
        <v>17</v>
      </c>
      <c r="D12" s="82"/>
      <c r="E12" s="83">
        <f t="shared" si="7"/>
        <v>0</v>
      </c>
      <c r="F12" s="83"/>
      <c r="G12" s="83"/>
      <c r="H12" s="83">
        <f t="shared" si="0"/>
        <v>93940174.139262021</v>
      </c>
      <c r="I12" s="83">
        <f t="shared" si="8"/>
        <v>0</v>
      </c>
      <c r="J12" s="83"/>
      <c r="K12" s="83"/>
      <c r="L12" s="83"/>
      <c r="M12" s="83">
        <v>63316233.039262041</v>
      </c>
      <c r="N12" s="83">
        <f t="shared" si="9"/>
        <v>30623941.099999979</v>
      </c>
      <c r="O12" s="83">
        <v>27172069.099999979</v>
      </c>
      <c r="P12" s="83">
        <v>3451872</v>
      </c>
      <c r="Q12" s="83"/>
      <c r="R12" s="84"/>
      <c r="S12" s="85">
        <f t="shared" si="1"/>
        <v>93940174.139262021</v>
      </c>
      <c r="T12" s="83">
        <f t="shared" si="10"/>
        <v>920711168.21672988</v>
      </c>
      <c r="U12" s="83">
        <f t="shared" si="2"/>
        <v>904604227.47672987</v>
      </c>
      <c r="V12" s="83">
        <v>748913873.74885225</v>
      </c>
      <c r="W12" s="85">
        <f t="shared" si="3"/>
        <v>155690353.72787762</v>
      </c>
      <c r="X12" s="83">
        <v>137416639.24787763</v>
      </c>
      <c r="Y12" s="83">
        <v>18273714.48</v>
      </c>
      <c r="Z12" s="83">
        <v>16106940.739999998</v>
      </c>
      <c r="AA12" s="85">
        <f t="shared" si="4"/>
        <v>765020814.48885226</v>
      </c>
      <c r="AB12" s="83"/>
      <c r="AC12" s="83">
        <v>1431910.17</v>
      </c>
      <c r="AD12" s="86">
        <f t="shared" si="5"/>
        <v>1016083252.5259918</v>
      </c>
    </row>
    <row r="13" spans="1:31" s="87" customFormat="1" ht="56.25" x14ac:dyDescent="0.3">
      <c r="A13" s="79">
        <f t="shared" si="6"/>
        <v>4</v>
      </c>
      <c r="B13" s="80" t="s">
        <v>18</v>
      </c>
      <c r="C13" s="81" t="s">
        <v>19</v>
      </c>
      <c r="D13" s="82">
        <v>1</v>
      </c>
      <c r="E13" s="83">
        <f t="shared" si="7"/>
        <v>0</v>
      </c>
      <c r="F13" s="83"/>
      <c r="G13" s="83"/>
      <c r="H13" s="83">
        <f t="shared" si="0"/>
        <v>94459426.920374542</v>
      </c>
      <c r="I13" s="83">
        <f t="shared" si="8"/>
        <v>0</v>
      </c>
      <c r="J13" s="83"/>
      <c r="K13" s="83"/>
      <c r="L13" s="83"/>
      <c r="M13" s="83">
        <v>11815227.420374541</v>
      </c>
      <c r="N13" s="83">
        <f t="shared" si="9"/>
        <v>82644199.5</v>
      </c>
      <c r="O13" s="83">
        <v>41653219.5</v>
      </c>
      <c r="P13" s="83">
        <v>40990980</v>
      </c>
      <c r="Q13" s="83"/>
      <c r="R13" s="84"/>
      <c r="S13" s="85">
        <f t="shared" si="1"/>
        <v>94459426.920374542</v>
      </c>
      <c r="T13" s="83">
        <f t="shared" si="10"/>
        <v>620895301.19531894</v>
      </c>
      <c r="U13" s="83">
        <f t="shared" si="2"/>
        <v>598289087.78731894</v>
      </c>
      <c r="V13" s="83">
        <v>516753862.82731897</v>
      </c>
      <c r="W13" s="85">
        <f t="shared" si="3"/>
        <v>81535224.960000008</v>
      </c>
      <c r="X13" s="83">
        <v>70747833.24000001</v>
      </c>
      <c r="Y13" s="83">
        <v>10787391.719999999</v>
      </c>
      <c r="Z13" s="83">
        <v>22606213.408</v>
      </c>
      <c r="AA13" s="85">
        <f t="shared" si="4"/>
        <v>539360076.23531902</v>
      </c>
      <c r="AB13" s="83"/>
      <c r="AC13" s="83">
        <v>653674.12999999989</v>
      </c>
      <c r="AD13" s="86">
        <f t="shared" si="5"/>
        <v>716008402.24569345</v>
      </c>
    </row>
    <row r="14" spans="1:31" s="87" customFormat="1" ht="37.5" x14ac:dyDescent="0.3">
      <c r="A14" s="79">
        <f t="shared" si="6"/>
        <v>5</v>
      </c>
      <c r="B14" s="88" t="s">
        <v>20</v>
      </c>
      <c r="C14" s="81" t="s">
        <v>21</v>
      </c>
      <c r="D14" s="82">
        <v>1</v>
      </c>
      <c r="E14" s="83">
        <f t="shared" si="7"/>
        <v>0</v>
      </c>
      <c r="F14" s="83"/>
      <c r="G14" s="83"/>
      <c r="H14" s="83">
        <f t="shared" si="0"/>
        <v>387989359.50615197</v>
      </c>
      <c r="I14" s="83">
        <f t="shared" si="8"/>
        <v>0</v>
      </c>
      <c r="J14" s="83"/>
      <c r="K14" s="83"/>
      <c r="L14" s="83"/>
      <c r="M14" s="83">
        <f>352307776.276152+1790309.39</f>
        <v>354098085.666152</v>
      </c>
      <c r="N14" s="83">
        <f t="shared" si="9"/>
        <v>33891273.839999996</v>
      </c>
      <c r="O14" s="83">
        <f>30744113.45+3147160.39</f>
        <v>33891273.839999996</v>
      </c>
      <c r="P14" s="83">
        <v>0</v>
      </c>
      <c r="Q14" s="83"/>
      <c r="R14" s="84"/>
      <c r="S14" s="85">
        <f t="shared" si="1"/>
        <v>387989359.50615197</v>
      </c>
      <c r="T14" s="83">
        <f t="shared" si="10"/>
        <v>1837137171.2216539</v>
      </c>
      <c r="U14" s="83">
        <f>V14+W14</f>
        <v>1776786573.2216539</v>
      </c>
      <c r="V14" s="83">
        <v>922816534.99523008</v>
      </c>
      <c r="W14" s="85">
        <f t="shared" si="3"/>
        <v>853970038.22642398</v>
      </c>
      <c r="X14" s="83">
        <v>357686867.96424001</v>
      </c>
      <c r="Y14" s="83">
        <v>496283170.26218402</v>
      </c>
      <c r="Z14" s="83">
        <v>60350598.000000007</v>
      </c>
      <c r="AA14" s="85">
        <f t="shared" si="4"/>
        <v>983167132.99523008</v>
      </c>
      <c r="AB14" s="83"/>
      <c r="AC14" s="83"/>
      <c r="AD14" s="86">
        <f t="shared" si="5"/>
        <v>2225126530.7278061</v>
      </c>
    </row>
    <row r="15" spans="1:31" s="87" customFormat="1" ht="37.5" x14ac:dyDescent="0.3">
      <c r="A15" s="79">
        <f t="shared" si="6"/>
        <v>6</v>
      </c>
      <c r="B15" s="88" t="s">
        <v>22</v>
      </c>
      <c r="C15" s="81" t="s">
        <v>23</v>
      </c>
      <c r="D15" s="82"/>
      <c r="E15" s="83">
        <f t="shared" si="7"/>
        <v>0</v>
      </c>
      <c r="F15" s="83"/>
      <c r="G15" s="83"/>
      <c r="H15" s="83">
        <f t="shared" si="0"/>
        <v>363913590.14649671</v>
      </c>
      <c r="I15" s="83">
        <f t="shared" si="8"/>
        <v>0</v>
      </c>
      <c r="J15" s="83"/>
      <c r="K15" s="83"/>
      <c r="L15" s="83"/>
      <c r="M15" s="83">
        <v>227973461.39649671</v>
      </c>
      <c r="N15" s="83">
        <f t="shared" si="9"/>
        <v>135940128.75</v>
      </c>
      <c r="O15" s="83">
        <v>135940128.75</v>
      </c>
      <c r="P15" s="83">
        <v>0</v>
      </c>
      <c r="Q15" s="83"/>
      <c r="R15" s="84"/>
      <c r="S15" s="85">
        <f t="shared" si="1"/>
        <v>363913590.14649671</v>
      </c>
      <c r="T15" s="83">
        <f t="shared" si="10"/>
        <v>80733945.599999994</v>
      </c>
      <c r="U15" s="83">
        <f t="shared" si="2"/>
        <v>80733945.599999994</v>
      </c>
      <c r="V15" s="83"/>
      <c r="W15" s="85">
        <f t="shared" si="3"/>
        <v>80733945.599999994</v>
      </c>
      <c r="X15" s="83"/>
      <c r="Y15" s="83">
        <v>80733945.599999994</v>
      </c>
      <c r="Z15" s="83"/>
      <c r="AA15" s="85">
        <f t="shared" si="4"/>
        <v>0</v>
      </c>
      <c r="AB15" s="83"/>
      <c r="AC15" s="83"/>
      <c r="AD15" s="86">
        <f t="shared" si="5"/>
        <v>444647535.74649668</v>
      </c>
    </row>
    <row r="16" spans="1:31" s="87" customFormat="1" ht="56.25" x14ac:dyDescent="0.3">
      <c r="A16" s="79">
        <f t="shared" si="6"/>
        <v>7</v>
      </c>
      <c r="B16" s="88" t="s">
        <v>24</v>
      </c>
      <c r="C16" s="81" t="s">
        <v>25</v>
      </c>
      <c r="D16" s="82"/>
      <c r="E16" s="83">
        <f t="shared" si="7"/>
        <v>0</v>
      </c>
      <c r="F16" s="83"/>
      <c r="G16" s="83"/>
      <c r="H16" s="83">
        <f t="shared" si="0"/>
        <v>90507204.75</v>
      </c>
      <c r="I16" s="83">
        <f t="shared" si="8"/>
        <v>0</v>
      </c>
      <c r="J16" s="83"/>
      <c r="K16" s="83"/>
      <c r="L16" s="83"/>
      <c r="M16" s="83">
        <v>0</v>
      </c>
      <c r="N16" s="83">
        <f t="shared" si="9"/>
        <v>90507204.75</v>
      </c>
      <c r="O16" s="83">
        <v>90507204.75</v>
      </c>
      <c r="P16" s="83">
        <v>0</v>
      </c>
      <c r="Q16" s="83"/>
      <c r="R16" s="84"/>
      <c r="S16" s="85">
        <f t="shared" si="1"/>
        <v>90507204.75</v>
      </c>
      <c r="T16" s="83">
        <f t="shared" si="10"/>
        <v>87865500.23999998</v>
      </c>
      <c r="U16" s="83">
        <f t="shared" si="2"/>
        <v>87865500.23999998</v>
      </c>
      <c r="V16" s="83"/>
      <c r="W16" s="85">
        <f t="shared" si="3"/>
        <v>87865500.23999998</v>
      </c>
      <c r="X16" s="83"/>
      <c r="Y16" s="83">
        <v>87865500.23999998</v>
      </c>
      <c r="Z16" s="83"/>
      <c r="AA16" s="85">
        <f t="shared" si="4"/>
        <v>0</v>
      </c>
      <c r="AB16" s="83"/>
      <c r="AC16" s="83"/>
      <c r="AD16" s="86">
        <f t="shared" si="5"/>
        <v>178372704.98999998</v>
      </c>
    </row>
    <row r="17" spans="1:30" s="87" customFormat="1" ht="27.75" customHeight="1" x14ac:dyDescent="0.3">
      <c r="A17" s="79">
        <f t="shared" si="6"/>
        <v>8</v>
      </c>
      <c r="B17" s="88" t="s">
        <v>26</v>
      </c>
      <c r="C17" s="81" t="s">
        <v>27</v>
      </c>
      <c r="D17" s="82"/>
      <c r="E17" s="83">
        <f t="shared" si="7"/>
        <v>0</v>
      </c>
      <c r="F17" s="83"/>
      <c r="G17" s="83"/>
      <c r="H17" s="83">
        <f t="shared" si="0"/>
        <v>76193896.799999997</v>
      </c>
      <c r="I17" s="83">
        <f t="shared" si="8"/>
        <v>0</v>
      </c>
      <c r="J17" s="83"/>
      <c r="K17" s="83"/>
      <c r="L17" s="83"/>
      <c r="M17" s="83">
        <v>0</v>
      </c>
      <c r="N17" s="83">
        <f t="shared" si="9"/>
        <v>76193896.799999997</v>
      </c>
      <c r="O17" s="83">
        <v>76193896.799999997</v>
      </c>
      <c r="P17" s="83">
        <v>0</v>
      </c>
      <c r="Q17" s="83"/>
      <c r="R17" s="84"/>
      <c r="S17" s="85">
        <f t="shared" si="1"/>
        <v>76193896.799999997</v>
      </c>
      <c r="T17" s="83">
        <f t="shared" si="10"/>
        <v>0</v>
      </c>
      <c r="U17" s="83">
        <f t="shared" si="2"/>
        <v>0</v>
      </c>
      <c r="V17" s="83"/>
      <c r="W17" s="85">
        <f t="shared" si="3"/>
        <v>0</v>
      </c>
      <c r="X17" s="83"/>
      <c r="Y17" s="83"/>
      <c r="Z17" s="83"/>
      <c r="AA17" s="85">
        <f t="shared" si="4"/>
        <v>0</v>
      </c>
      <c r="AB17" s="83"/>
      <c r="AC17" s="83"/>
      <c r="AD17" s="86">
        <f t="shared" si="5"/>
        <v>76193896.799999997</v>
      </c>
    </row>
    <row r="18" spans="1:30" s="87" customFormat="1" ht="37.5" x14ac:dyDescent="0.3">
      <c r="A18" s="79">
        <f t="shared" si="6"/>
        <v>9</v>
      </c>
      <c r="B18" s="88" t="s">
        <v>181</v>
      </c>
      <c r="C18" s="81" t="s">
        <v>28</v>
      </c>
      <c r="D18" s="82"/>
      <c r="E18" s="83">
        <f t="shared" si="7"/>
        <v>0</v>
      </c>
      <c r="F18" s="83"/>
      <c r="G18" s="83"/>
      <c r="H18" s="83">
        <f t="shared" si="0"/>
        <v>86970800</v>
      </c>
      <c r="I18" s="83">
        <f t="shared" si="8"/>
        <v>0</v>
      </c>
      <c r="J18" s="83"/>
      <c r="K18" s="83"/>
      <c r="L18" s="83"/>
      <c r="M18" s="83">
        <v>0</v>
      </c>
      <c r="N18" s="83">
        <f t="shared" si="9"/>
        <v>86970800</v>
      </c>
      <c r="O18" s="83">
        <v>86970800</v>
      </c>
      <c r="P18" s="83">
        <v>0</v>
      </c>
      <c r="Q18" s="83"/>
      <c r="R18" s="84"/>
      <c r="S18" s="85">
        <f t="shared" si="1"/>
        <v>86970800</v>
      </c>
      <c r="T18" s="83">
        <f t="shared" si="10"/>
        <v>0</v>
      </c>
      <c r="U18" s="83">
        <f t="shared" si="2"/>
        <v>0</v>
      </c>
      <c r="V18" s="83"/>
      <c r="W18" s="85">
        <f t="shared" si="3"/>
        <v>0</v>
      </c>
      <c r="X18" s="83"/>
      <c r="Y18" s="83"/>
      <c r="Z18" s="83"/>
      <c r="AA18" s="85">
        <f t="shared" si="4"/>
        <v>0</v>
      </c>
      <c r="AB18" s="83"/>
      <c r="AC18" s="83"/>
      <c r="AD18" s="86">
        <f t="shared" si="5"/>
        <v>86970800</v>
      </c>
    </row>
    <row r="19" spans="1:30" s="87" customFormat="1" ht="56.25" x14ac:dyDescent="0.3">
      <c r="A19" s="79">
        <f t="shared" si="6"/>
        <v>10</v>
      </c>
      <c r="B19" s="80" t="s">
        <v>29</v>
      </c>
      <c r="C19" s="81" t="s">
        <v>30</v>
      </c>
      <c r="D19" s="82"/>
      <c r="E19" s="83">
        <f t="shared" si="7"/>
        <v>0</v>
      </c>
      <c r="F19" s="83"/>
      <c r="G19" s="83"/>
      <c r="H19" s="83">
        <f t="shared" si="0"/>
        <v>40131111</v>
      </c>
      <c r="I19" s="83">
        <f t="shared" si="8"/>
        <v>0</v>
      </c>
      <c r="J19" s="83"/>
      <c r="K19" s="83"/>
      <c r="L19" s="83"/>
      <c r="M19" s="83">
        <v>40131111</v>
      </c>
      <c r="N19" s="83">
        <f t="shared" si="9"/>
        <v>0</v>
      </c>
      <c r="O19" s="83"/>
      <c r="P19" s="83"/>
      <c r="Q19" s="83"/>
      <c r="R19" s="84"/>
      <c r="S19" s="85">
        <f t="shared" si="1"/>
        <v>40131111</v>
      </c>
      <c r="T19" s="83">
        <f t="shared" si="10"/>
        <v>34721105.415624008</v>
      </c>
      <c r="U19" s="83">
        <f t="shared" si="2"/>
        <v>34721105.415624008</v>
      </c>
      <c r="V19" s="83"/>
      <c r="W19" s="85">
        <f t="shared" si="3"/>
        <v>34721105.415624008</v>
      </c>
      <c r="X19" s="83"/>
      <c r="Y19" s="83">
        <v>34721105.415624008</v>
      </c>
      <c r="Z19" s="83"/>
      <c r="AA19" s="85">
        <f t="shared" si="4"/>
        <v>0</v>
      </c>
      <c r="AB19" s="83"/>
      <c r="AC19" s="83"/>
      <c r="AD19" s="86">
        <f t="shared" si="5"/>
        <v>74852216.415624008</v>
      </c>
    </row>
    <row r="20" spans="1:30" s="87" customFormat="1" ht="41.45" customHeight="1" x14ac:dyDescent="0.3">
      <c r="A20" s="79">
        <f t="shared" si="6"/>
        <v>11</v>
      </c>
      <c r="B20" s="80" t="s">
        <v>31</v>
      </c>
      <c r="C20" s="81" t="s">
        <v>32</v>
      </c>
      <c r="D20" s="82"/>
      <c r="E20" s="83">
        <f t="shared" si="7"/>
        <v>0</v>
      </c>
      <c r="F20" s="83"/>
      <c r="G20" s="83"/>
      <c r="H20" s="83">
        <f t="shared" si="0"/>
        <v>70758557.669999987</v>
      </c>
      <c r="I20" s="83">
        <f t="shared" si="8"/>
        <v>0</v>
      </c>
      <c r="J20" s="83"/>
      <c r="K20" s="83"/>
      <c r="L20" s="83"/>
      <c r="M20" s="83">
        <v>13022600.000000002</v>
      </c>
      <c r="N20" s="83">
        <f t="shared" si="9"/>
        <v>57735957.669999987</v>
      </c>
      <c r="O20" s="83">
        <v>57735957.669999987</v>
      </c>
      <c r="P20" s="83"/>
      <c r="Q20" s="83"/>
      <c r="R20" s="84"/>
      <c r="S20" s="85">
        <f t="shared" si="1"/>
        <v>70758557.669999987</v>
      </c>
      <c r="T20" s="83">
        <f t="shared" si="10"/>
        <v>141626901.7747907</v>
      </c>
      <c r="U20" s="83">
        <f t="shared" si="2"/>
        <v>131148562.73479071</v>
      </c>
      <c r="V20" s="83">
        <v>108898779.35552272</v>
      </c>
      <c r="W20" s="85">
        <f t="shared" si="3"/>
        <v>22249783.379267994</v>
      </c>
      <c r="X20" s="83">
        <v>3634114.6358279996</v>
      </c>
      <c r="Y20" s="83">
        <v>18615668.743439995</v>
      </c>
      <c r="Z20" s="83">
        <v>10478339.039999999</v>
      </c>
      <c r="AA20" s="85">
        <f t="shared" si="4"/>
        <v>119377118.39552271</v>
      </c>
      <c r="AB20" s="83"/>
      <c r="AC20" s="83"/>
      <c r="AD20" s="86">
        <f t="shared" si="5"/>
        <v>212385459.44479069</v>
      </c>
    </row>
    <row r="21" spans="1:30" s="87" customFormat="1" ht="59.45" customHeight="1" x14ac:dyDescent="0.3">
      <c r="A21" s="79">
        <f t="shared" si="6"/>
        <v>12</v>
      </c>
      <c r="B21" s="80" t="s">
        <v>33</v>
      </c>
      <c r="C21" s="81" t="s">
        <v>34</v>
      </c>
      <c r="D21" s="82"/>
      <c r="E21" s="83">
        <f t="shared" si="7"/>
        <v>0</v>
      </c>
      <c r="F21" s="83"/>
      <c r="G21" s="83"/>
      <c r="H21" s="83">
        <f t="shared" si="0"/>
        <v>142904</v>
      </c>
      <c r="I21" s="83">
        <f t="shared" si="8"/>
        <v>0</v>
      </c>
      <c r="J21" s="83"/>
      <c r="K21" s="83"/>
      <c r="L21" s="83"/>
      <c r="M21" s="83"/>
      <c r="N21" s="83">
        <f t="shared" si="9"/>
        <v>142904</v>
      </c>
      <c r="O21" s="83">
        <v>142904</v>
      </c>
      <c r="P21" s="83">
        <v>0</v>
      </c>
      <c r="Q21" s="83"/>
      <c r="R21" s="84"/>
      <c r="S21" s="85">
        <f t="shared" si="1"/>
        <v>142904</v>
      </c>
      <c r="T21" s="83">
        <f t="shared" si="10"/>
        <v>65479771.292415999</v>
      </c>
      <c r="U21" s="83">
        <f t="shared" si="2"/>
        <v>65479771.292415999</v>
      </c>
      <c r="V21" s="83">
        <v>7113471.6924160002</v>
      </c>
      <c r="W21" s="85">
        <f t="shared" si="3"/>
        <v>58366299.600000001</v>
      </c>
      <c r="X21" s="83"/>
      <c r="Y21" s="83">
        <v>58366299.600000001</v>
      </c>
      <c r="Z21" s="83"/>
      <c r="AA21" s="85">
        <f t="shared" si="4"/>
        <v>7113471.6924160002</v>
      </c>
      <c r="AB21" s="83"/>
      <c r="AC21" s="83"/>
      <c r="AD21" s="86">
        <f t="shared" si="5"/>
        <v>65622675.292415999</v>
      </c>
    </row>
    <row r="22" spans="1:30" s="87" customFormat="1" ht="37.5" x14ac:dyDescent="0.3">
      <c r="A22" s="79">
        <f t="shared" si="6"/>
        <v>13</v>
      </c>
      <c r="B22" s="80" t="s">
        <v>35</v>
      </c>
      <c r="C22" s="82">
        <v>5155001</v>
      </c>
      <c r="D22" s="82"/>
      <c r="E22" s="83">
        <f t="shared" si="7"/>
        <v>0</v>
      </c>
      <c r="F22" s="83"/>
      <c r="G22" s="83"/>
      <c r="H22" s="83">
        <f t="shared" si="0"/>
        <v>0</v>
      </c>
      <c r="I22" s="83">
        <f t="shared" si="8"/>
        <v>0</v>
      </c>
      <c r="J22" s="83"/>
      <c r="K22" s="83"/>
      <c r="L22" s="83"/>
      <c r="M22" s="83"/>
      <c r="N22" s="83">
        <f t="shared" si="9"/>
        <v>0</v>
      </c>
      <c r="O22" s="83"/>
      <c r="P22" s="83"/>
      <c r="Q22" s="83"/>
      <c r="R22" s="84"/>
      <c r="S22" s="85">
        <f t="shared" si="1"/>
        <v>0</v>
      </c>
      <c r="T22" s="83">
        <f t="shared" si="10"/>
        <v>0</v>
      </c>
      <c r="U22" s="83">
        <f t="shared" si="2"/>
        <v>0</v>
      </c>
      <c r="V22" s="83"/>
      <c r="W22" s="85">
        <f t="shared" si="3"/>
        <v>0</v>
      </c>
      <c r="X22" s="83"/>
      <c r="Y22" s="83"/>
      <c r="Z22" s="83"/>
      <c r="AA22" s="85">
        <f t="shared" si="4"/>
        <v>0</v>
      </c>
      <c r="AB22" s="83"/>
      <c r="AC22" s="83"/>
      <c r="AD22" s="89">
        <f t="shared" si="5"/>
        <v>0</v>
      </c>
    </row>
    <row r="23" spans="1:30" s="87" customFormat="1" ht="56.25" x14ac:dyDescent="0.3">
      <c r="A23" s="79">
        <f t="shared" si="6"/>
        <v>14</v>
      </c>
      <c r="B23" s="80" t="s">
        <v>36</v>
      </c>
      <c r="C23" s="81" t="s">
        <v>37</v>
      </c>
      <c r="D23" s="82"/>
      <c r="E23" s="83">
        <f t="shared" si="7"/>
        <v>0</v>
      </c>
      <c r="F23" s="83"/>
      <c r="G23" s="83"/>
      <c r="H23" s="83">
        <f t="shared" si="0"/>
        <v>31166099.082854137</v>
      </c>
      <c r="I23" s="83">
        <f t="shared" si="8"/>
        <v>0</v>
      </c>
      <c r="J23" s="83"/>
      <c r="K23" s="83"/>
      <c r="L23" s="83"/>
      <c r="M23" s="83">
        <v>20448299.082854137</v>
      </c>
      <c r="N23" s="83">
        <f t="shared" si="9"/>
        <v>10717800</v>
      </c>
      <c r="O23" s="83">
        <v>10717800</v>
      </c>
      <c r="P23" s="83"/>
      <c r="Q23" s="83"/>
      <c r="R23" s="84"/>
      <c r="S23" s="85">
        <f t="shared" si="1"/>
        <v>31166099.082854137</v>
      </c>
      <c r="T23" s="83">
        <f t="shared" si="10"/>
        <v>0</v>
      </c>
      <c r="U23" s="83">
        <f t="shared" si="2"/>
        <v>0</v>
      </c>
      <c r="V23" s="83"/>
      <c r="W23" s="85">
        <f t="shared" si="3"/>
        <v>0</v>
      </c>
      <c r="X23" s="83"/>
      <c r="Y23" s="83"/>
      <c r="Z23" s="83"/>
      <c r="AA23" s="85">
        <f t="shared" si="4"/>
        <v>0</v>
      </c>
      <c r="AB23" s="83"/>
      <c r="AC23" s="83"/>
      <c r="AD23" s="86">
        <f t="shared" si="5"/>
        <v>31166099.082854137</v>
      </c>
    </row>
    <row r="24" spans="1:30" s="87" customFormat="1" ht="75" x14ac:dyDescent="0.3">
      <c r="A24" s="79">
        <f t="shared" si="6"/>
        <v>15</v>
      </c>
      <c r="B24" s="90" t="s">
        <v>38</v>
      </c>
      <c r="C24" s="91" t="s">
        <v>39</v>
      </c>
      <c r="D24" s="82"/>
      <c r="E24" s="83">
        <f t="shared" si="7"/>
        <v>0</v>
      </c>
      <c r="F24" s="83"/>
      <c r="G24" s="83"/>
      <c r="H24" s="83">
        <f t="shared" si="0"/>
        <v>1622990</v>
      </c>
      <c r="I24" s="83">
        <f t="shared" si="8"/>
        <v>0</v>
      </c>
      <c r="J24" s="83"/>
      <c r="K24" s="83"/>
      <c r="L24" s="83"/>
      <c r="M24" s="83"/>
      <c r="N24" s="83">
        <f t="shared" si="9"/>
        <v>1622990</v>
      </c>
      <c r="O24" s="83">
        <v>1622990</v>
      </c>
      <c r="P24" s="83"/>
      <c r="Q24" s="83"/>
      <c r="R24" s="84"/>
      <c r="S24" s="85">
        <f t="shared" si="1"/>
        <v>1622990</v>
      </c>
      <c r="T24" s="83">
        <f t="shared" si="10"/>
        <v>0</v>
      </c>
      <c r="U24" s="83">
        <f t="shared" si="2"/>
        <v>0</v>
      </c>
      <c r="V24" s="83"/>
      <c r="W24" s="85">
        <f t="shared" si="3"/>
        <v>0</v>
      </c>
      <c r="X24" s="83"/>
      <c r="Y24" s="83"/>
      <c r="Z24" s="83"/>
      <c r="AA24" s="85">
        <f t="shared" si="4"/>
        <v>0</v>
      </c>
      <c r="AB24" s="83"/>
      <c r="AC24" s="83"/>
      <c r="AD24" s="86">
        <f t="shared" si="5"/>
        <v>1622990</v>
      </c>
    </row>
    <row r="25" spans="1:30" s="87" customFormat="1" ht="40.700000000000003" customHeight="1" x14ac:dyDescent="0.3">
      <c r="A25" s="79">
        <f t="shared" si="6"/>
        <v>16</v>
      </c>
      <c r="B25" s="80" t="s">
        <v>40</v>
      </c>
      <c r="C25" s="82">
        <v>2301165</v>
      </c>
      <c r="D25" s="82"/>
      <c r="E25" s="83">
        <f t="shared" si="7"/>
        <v>0</v>
      </c>
      <c r="F25" s="83"/>
      <c r="G25" s="83"/>
      <c r="H25" s="83">
        <f t="shared" si="0"/>
        <v>0</v>
      </c>
      <c r="I25" s="83">
        <f t="shared" si="8"/>
        <v>0</v>
      </c>
      <c r="J25" s="83"/>
      <c r="K25" s="83"/>
      <c r="L25" s="83"/>
      <c r="M25" s="83"/>
      <c r="N25" s="83">
        <f t="shared" si="9"/>
        <v>0</v>
      </c>
      <c r="O25" s="83"/>
      <c r="P25" s="83"/>
      <c r="Q25" s="83"/>
      <c r="R25" s="84"/>
      <c r="S25" s="85">
        <f t="shared" si="1"/>
        <v>0</v>
      </c>
      <c r="T25" s="83">
        <f t="shared" si="10"/>
        <v>0</v>
      </c>
      <c r="U25" s="83">
        <f t="shared" si="2"/>
        <v>0</v>
      </c>
      <c r="V25" s="83"/>
      <c r="W25" s="85">
        <f t="shared" si="3"/>
        <v>0</v>
      </c>
      <c r="X25" s="83"/>
      <c r="Y25" s="83"/>
      <c r="Z25" s="83"/>
      <c r="AA25" s="85">
        <f t="shared" si="4"/>
        <v>0</v>
      </c>
      <c r="AB25" s="83"/>
      <c r="AC25" s="83">
        <v>169352915.54000002</v>
      </c>
      <c r="AD25" s="86">
        <f t="shared" si="5"/>
        <v>169352915.54000002</v>
      </c>
    </row>
    <row r="26" spans="1:30" s="87" customFormat="1" ht="37.5" x14ac:dyDescent="0.3">
      <c r="A26" s="79">
        <f t="shared" si="6"/>
        <v>17</v>
      </c>
      <c r="B26" s="80" t="s">
        <v>41</v>
      </c>
      <c r="C26" s="82">
        <v>2141002</v>
      </c>
      <c r="D26" s="82">
        <v>1</v>
      </c>
      <c r="E26" s="83">
        <f t="shared" si="7"/>
        <v>0</v>
      </c>
      <c r="F26" s="83"/>
      <c r="G26" s="83"/>
      <c r="H26" s="83">
        <f t="shared" si="0"/>
        <v>1555499.82</v>
      </c>
      <c r="I26" s="83">
        <f t="shared" si="8"/>
        <v>0</v>
      </c>
      <c r="J26" s="83"/>
      <c r="K26" s="83"/>
      <c r="L26" s="83"/>
      <c r="M26" s="83"/>
      <c r="N26" s="83">
        <f t="shared" si="9"/>
        <v>1555499.82</v>
      </c>
      <c r="O26" s="83">
        <v>0</v>
      </c>
      <c r="P26" s="83">
        <v>1555499.82</v>
      </c>
      <c r="Q26" s="83"/>
      <c r="R26" s="84"/>
      <c r="S26" s="85">
        <f t="shared" si="1"/>
        <v>1555499.82</v>
      </c>
      <c r="T26" s="83">
        <f t="shared" si="10"/>
        <v>41672421.660733037</v>
      </c>
      <c r="U26" s="83">
        <f t="shared" si="2"/>
        <v>38921985.692733034</v>
      </c>
      <c r="V26" s="83">
        <v>33894146.782733038</v>
      </c>
      <c r="W26" s="85">
        <f t="shared" si="3"/>
        <v>5027838.9099999992</v>
      </c>
      <c r="X26" s="83">
        <v>5027838.9099999992</v>
      </c>
      <c r="Y26" s="83"/>
      <c r="Z26" s="83">
        <v>2750435.9680000003</v>
      </c>
      <c r="AA26" s="85">
        <f t="shared" si="4"/>
        <v>36644582.75073304</v>
      </c>
      <c r="AB26" s="83"/>
      <c r="AC26" s="83"/>
      <c r="AD26" s="86">
        <f t="shared" si="5"/>
        <v>43227921.480733037</v>
      </c>
    </row>
    <row r="27" spans="1:30" s="87" customFormat="1" ht="56.25" x14ac:dyDescent="0.3">
      <c r="A27" s="79">
        <f t="shared" si="6"/>
        <v>18</v>
      </c>
      <c r="B27" s="80" t="s">
        <v>42</v>
      </c>
      <c r="C27" s="82">
        <v>2141010</v>
      </c>
      <c r="D27" s="82">
        <v>1</v>
      </c>
      <c r="E27" s="83">
        <f t="shared" si="7"/>
        <v>34171055.280000001</v>
      </c>
      <c r="F27" s="83">
        <v>33832728</v>
      </c>
      <c r="G27" s="83">
        <v>338327.28</v>
      </c>
      <c r="H27" s="83">
        <f t="shared" si="0"/>
        <v>201856142.56182051</v>
      </c>
      <c r="I27" s="83">
        <f t="shared" si="8"/>
        <v>123273517.45182049</v>
      </c>
      <c r="J27" s="83">
        <v>106520306.98182049</v>
      </c>
      <c r="K27" s="83">
        <v>8830571.3600000013</v>
      </c>
      <c r="L27" s="83">
        <v>7922639.1100000003</v>
      </c>
      <c r="M27" s="83">
        <v>12160973.24</v>
      </c>
      <c r="N27" s="83">
        <f t="shared" si="9"/>
        <v>66421651.870000005</v>
      </c>
      <c r="O27" s="83">
        <f>1891454.00000001+152780.15</f>
        <v>2044234.1500000099</v>
      </c>
      <c r="P27" s="83">
        <v>22652910</v>
      </c>
      <c r="Q27" s="83">
        <v>41724507.719999999</v>
      </c>
      <c r="R27" s="84"/>
      <c r="S27" s="85">
        <f t="shared" si="1"/>
        <v>236027197.84182051</v>
      </c>
      <c r="T27" s="83">
        <f t="shared" si="10"/>
        <v>838550890.23213851</v>
      </c>
      <c r="U27" s="83">
        <f t="shared" si="2"/>
        <v>792088571.55213857</v>
      </c>
      <c r="V27" s="83">
        <v>738293292.7060585</v>
      </c>
      <c r="W27" s="85">
        <f t="shared" si="3"/>
        <v>53795278.846080005</v>
      </c>
      <c r="X27" s="83">
        <v>23066094.428639997</v>
      </c>
      <c r="Y27" s="83">
        <v>30729184.417440005</v>
      </c>
      <c r="Z27" s="83">
        <v>46462318.679999992</v>
      </c>
      <c r="AA27" s="85">
        <f t="shared" si="4"/>
        <v>784755611.38605845</v>
      </c>
      <c r="AB27" s="83"/>
      <c r="AC27" s="83">
        <v>1637520.4</v>
      </c>
      <c r="AD27" s="86">
        <f t="shared" si="5"/>
        <v>1076215608.4739592</v>
      </c>
    </row>
    <row r="28" spans="1:30" s="87" customFormat="1" ht="56.25" x14ac:dyDescent="0.3">
      <c r="A28" s="79">
        <f t="shared" si="6"/>
        <v>19</v>
      </c>
      <c r="B28" s="80" t="s">
        <v>43</v>
      </c>
      <c r="C28" s="82">
        <v>2144011</v>
      </c>
      <c r="D28" s="82">
        <v>1</v>
      </c>
      <c r="E28" s="83">
        <f t="shared" si="7"/>
        <v>0</v>
      </c>
      <c r="F28" s="83"/>
      <c r="G28" s="83"/>
      <c r="H28" s="92">
        <f t="shared" si="0"/>
        <v>11916849.211819299</v>
      </c>
      <c r="I28" s="83">
        <f t="shared" si="8"/>
        <v>0</v>
      </c>
      <c r="J28" s="83"/>
      <c r="K28" s="83"/>
      <c r="L28" s="83"/>
      <c r="M28" s="83">
        <v>11916849.211819299</v>
      </c>
      <c r="N28" s="83">
        <f t="shared" si="9"/>
        <v>0</v>
      </c>
      <c r="O28" s="83">
        <v>0</v>
      </c>
      <c r="P28" s="83">
        <v>0</v>
      </c>
      <c r="Q28" s="83"/>
      <c r="R28" s="84"/>
      <c r="S28" s="85">
        <f t="shared" si="1"/>
        <v>11916849.211819299</v>
      </c>
      <c r="T28" s="83">
        <f t="shared" si="10"/>
        <v>393757598.59237927</v>
      </c>
      <c r="U28" s="83">
        <f t="shared" si="2"/>
        <v>387458871.90437925</v>
      </c>
      <c r="V28" s="83">
        <v>376862541.54437923</v>
      </c>
      <c r="W28" s="85">
        <f t="shared" si="3"/>
        <v>10596330.359999999</v>
      </c>
      <c r="X28" s="83">
        <v>10596330.359999999</v>
      </c>
      <c r="Y28" s="83"/>
      <c r="Z28" s="83">
        <v>6298726.6880000001</v>
      </c>
      <c r="AA28" s="85">
        <f t="shared" si="4"/>
        <v>383161268.23237926</v>
      </c>
      <c r="AB28" s="83"/>
      <c r="AC28" s="83"/>
      <c r="AD28" s="86">
        <f t="shared" si="5"/>
        <v>405674447.80419856</v>
      </c>
    </row>
    <row r="29" spans="1:30" s="87" customFormat="1" ht="56.25" x14ac:dyDescent="0.3">
      <c r="A29" s="79">
        <f t="shared" si="6"/>
        <v>20</v>
      </c>
      <c r="B29" s="80" t="s">
        <v>44</v>
      </c>
      <c r="C29" s="82">
        <v>2241001</v>
      </c>
      <c r="D29" s="82"/>
      <c r="E29" s="83">
        <f t="shared" si="7"/>
        <v>69924751.429999992</v>
      </c>
      <c r="F29" s="83">
        <v>69232427.159999996</v>
      </c>
      <c r="G29" s="83">
        <v>692324.27</v>
      </c>
      <c r="H29" s="83">
        <f t="shared" si="0"/>
        <v>69521200.032668799</v>
      </c>
      <c r="I29" s="83">
        <f t="shared" si="8"/>
        <v>33592950.18266879</v>
      </c>
      <c r="J29" s="83">
        <v>1115894.3924128001</v>
      </c>
      <c r="K29" s="83">
        <v>32477055.790255994</v>
      </c>
      <c r="L29" s="83"/>
      <c r="M29" s="83">
        <v>7827164</v>
      </c>
      <c r="N29" s="83">
        <f t="shared" si="9"/>
        <v>28101085.850000001</v>
      </c>
      <c r="O29" s="83">
        <f>18604136+112172.85</f>
        <v>18716308.850000001</v>
      </c>
      <c r="P29" s="83">
        <v>9384777</v>
      </c>
      <c r="Q29" s="83"/>
      <c r="R29" s="84"/>
      <c r="S29" s="85">
        <f t="shared" si="1"/>
        <v>139445951.46266878</v>
      </c>
      <c r="T29" s="83">
        <f t="shared" si="10"/>
        <v>75513729.3364788</v>
      </c>
      <c r="U29" s="83">
        <f t="shared" si="2"/>
        <v>75513729.3364788</v>
      </c>
      <c r="V29" s="83">
        <v>67944921.936478794</v>
      </c>
      <c r="W29" s="85">
        <f t="shared" si="3"/>
        <v>7568807.3999999994</v>
      </c>
      <c r="X29" s="83">
        <v>2459809.7999999998</v>
      </c>
      <c r="Y29" s="83">
        <v>5108997.5999999996</v>
      </c>
      <c r="Z29" s="83"/>
      <c r="AA29" s="85">
        <f t="shared" si="4"/>
        <v>67944921.936478794</v>
      </c>
      <c r="AB29" s="83"/>
      <c r="AC29" s="83"/>
      <c r="AD29" s="86">
        <f t="shared" si="5"/>
        <v>214959680.79914758</v>
      </c>
    </row>
    <row r="30" spans="1:30" s="87" customFormat="1" ht="37.5" x14ac:dyDescent="0.3">
      <c r="A30" s="79">
        <f t="shared" si="6"/>
        <v>21</v>
      </c>
      <c r="B30" s="80" t="s">
        <v>45</v>
      </c>
      <c r="C30" s="82">
        <v>2241009</v>
      </c>
      <c r="D30" s="82"/>
      <c r="E30" s="83">
        <f t="shared" si="7"/>
        <v>106383969.33999999</v>
      </c>
      <c r="F30" s="83">
        <v>105330662.70999999</v>
      </c>
      <c r="G30" s="83">
        <v>1053306.6299999999</v>
      </c>
      <c r="H30" s="83">
        <f t="shared" si="0"/>
        <v>104403400.69779357</v>
      </c>
      <c r="I30" s="83">
        <f t="shared" si="8"/>
        <v>84236137.297793582</v>
      </c>
      <c r="J30" s="83">
        <v>1978176.4229136</v>
      </c>
      <c r="K30" s="83">
        <v>82257960.874879986</v>
      </c>
      <c r="L30" s="83"/>
      <c r="M30" s="83">
        <v>1613451.4</v>
      </c>
      <c r="N30" s="83">
        <f t="shared" si="9"/>
        <v>18553812</v>
      </c>
      <c r="O30" s="83">
        <v>0</v>
      </c>
      <c r="P30" s="83">
        <v>18553812</v>
      </c>
      <c r="Q30" s="83"/>
      <c r="R30" s="84"/>
      <c r="S30" s="85">
        <f t="shared" si="1"/>
        <v>210787370.03779358</v>
      </c>
      <c r="T30" s="83">
        <f t="shared" si="10"/>
        <v>119332517.9756352</v>
      </c>
      <c r="U30" s="83">
        <f t="shared" si="2"/>
        <v>119332517.9756352</v>
      </c>
      <c r="V30" s="83">
        <v>64265711.289835192</v>
      </c>
      <c r="W30" s="85">
        <f t="shared" si="3"/>
        <v>55066806.685800001</v>
      </c>
      <c r="X30" s="83"/>
      <c r="Y30" s="83">
        <v>55066806.685800001</v>
      </c>
      <c r="Z30" s="83"/>
      <c r="AA30" s="85">
        <f t="shared" si="4"/>
        <v>64265711.289835192</v>
      </c>
      <c r="AB30" s="83"/>
      <c r="AC30" s="83"/>
      <c r="AD30" s="86">
        <f t="shared" si="5"/>
        <v>330119888.01342881</v>
      </c>
    </row>
    <row r="31" spans="1:30" s="87" customFormat="1" ht="25.7" customHeight="1" x14ac:dyDescent="0.3">
      <c r="A31" s="79">
        <f t="shared" si="6"/>
        <v>22</v>
      </c>
      <c r="B31" s="88" t="s">
        <v>46</v>
      </c>
      <c r="C31" s="82">
        <v>2148001</v>
      </c>
      <c r="D31" s="82">
        <v>1</v>
      </c>
      <c r="E31" s="83">
        <f t="shared" si="7"/>
        <v>0</v>
      </c>
      <c r="F31" s="83"/>
      <c r="G31" s="83"/>
      <c r="H31" s="83">
        <f t="shared" si="0"/>
        <v>90984225.409999996</v>
      </c>
      <c r="I31" s="83">
        <f t="shared" si="8"/>
        <v>0</v>
      </c>
      <c r="J31" s="83"/>
      <c r="K31" s="83"/>
      <c r="L31" s="83"/>
      <c r="M31" s="83">
        <v>1647757</v>
      </c>
      <c r="N31" s="83">
        <f t="shared" si="9"/>
        <v>89336468.409999996</v>
      </c>
      <c r="O31" s="83">
        <v>88797113.409999996</v>
      </c>
      <c r="P31" s="83">
        <v>539355</v>
      </c>
      <c r="Q31" s="83"/>
      <c r="R31" s="84"/>
      <c r="S31" s="85">
        <f t="shared" si="1"/>
        <v>90984225.409999996</v>
      </c>
      <c r="T31" s="83">
        <f t="shared" si="10"/>
        <v>168321562.4321</v>
      </c>
      <c r="U31" s="83">
        <f t="shared" si="2"/>
        <v>168321562.4321</v>
      </c>
      <c r="V31" s="83">
        <v>143093887.79210001</v>
      </c>
      <c r="W31" s="85">
        <f t="shared" si="3"/>
        <v>25227674.639999997</v>
      </c>
      <c r="X31" s="83"/>
      <c r="Y31" s="83">
        <v>25227674.639999997</v>
      </c>
      <c r="Z31" s="83"/>
      <c r="AA31" s="85">
        <f t="shared" si="4"/>
        <v>143093887.79210001</v>
      </c>
      <c r="AB31" s="83"/>
      <c r="AC31" s="83"/>
      <c r="AD31" s="86">
        <f t="shared" si="5"/>
        <v>259305787.84209999</v>
      </c>
    </row>
    <row r="32" spans="1:30" s="87" customFormat="1" x14ac:dyDescent="0.3">
      <c r="A32" s="79">
        <f t="shared" si="6"/>
        <v>23</v>
      </c>
      <c r="B32" s="80" t="s">
        <v>47</v>
      </c>
      <c r="C32" s="82">
        <v>2148002</v>
      </c>
      <c r="D32" s="82"/>
      <c r="E32" s="83">
        <f t="shared" si="7"/>
        <v>0</v>
      </c>
      <c r="F32" s="83"/>
      <c r="G32" s="83"/>
      <c r="H32" s="83">
        <f t="shared" si="0"/>
        <v>32401891.640000001</v>
      </c>
      <c r="I32" s="83">
        <f t="shared" si="8"/>
        <v>0</v>
      </c>
      <c r="J32" s="83"/>
      <c r="K32" s="83"/>
      <c r="L32" s="83"/>
      <c r="M32" s="83">
        <v>1081933.7000000002</v>
      </c>
      <c r="N32" s="83">
        <f t="shared" si="9"/>
        <v>31319957.940000001</v>
      </c>
      <c r="O32" s="83">
        <v>31050280.440000001</v>
      </c>
      <c r="P32" s="83">
        <v>269677.5</v>
      </c>
      <c r="Q32" s="83"/>
      <c r="R32" s="84"/>
      <c r="S32" s="85">
        <f t="shared" si="1"/>
        <v>32401891.640000001</v>
      </c>
      <c r="T32" s="83">
        <f t="shared" si="10"/>
        <v>85026385.039399996</v>
      </c>
      <c r="U32" s="83">
        <f t="shared" si="2"/>
        <v>85026385.039399996</v>
      </c>
      <c r="V32" s="83">
        <v>76205578.63939999</v>
      </c>
      <c r="W32" s="85">
        <f t="shared" si="3"/>
        <v>8820806.4000000004</v>
      </c>
      <c r="X32" s="83"/>
      <c r="Y32" s="83">
        <v>8820806.4000000004</v>
      </c>
      <c r="Z32" s="83"/>
      <c r="AA32" s="85">
        <f t="shared" si="4"/>
        <v>76205578.63939999</v>
      </c>
      <c r="AB32" s="83"/>
      <c r="AC32" s="83"/>
      <c r="AD32" s="86">
        <f t="shared" si="5"/>
        <v>117428276.6794</v>
      </c>
    </row>
    <row r="33" spans="1:30" s="87" customFormat="1" x14ac:dyDescent="0.3">
      <c r="A33" s="79">
        <f t="shared" si="6"/>
        <v>24</v>
      </c>
      <c r="B33" s="88" t="s">
        <v>48</v>
      </c>
      <c r="C33" s="82">
        <v>2148004</v>
      </c>
      <c r="D33" s="82"/>
      <c r="E33" s="83">
        <f t="shared" si="7"/>
        <v>0</v>
      </c>
      <c r="F33" s="83"/>
      <c r="G33" s="83"/>
      <c r="H33" s="83">
        <f t="shared" si="0"/>
        <v>16531506.949999999</v>
      </c>
      <c r="I33" s="83">
        <f t="shared" si="8"/>
        <v>0</v>
      </c>
      <c r="J33" s="83"/>
      <c r="K33" s="83"/>
      <c r="L33" s="83"/>
      <c r="M33" s="83">
        <v>1431807</v>
      </c>
      <c r="N33" s="83">
        <f t="shared" si="9"/>
        <v>15099699.949999999</v>
      </c>
      <c r="O33" s="83">
        <v>14937893.449999999</v>
      </c>
      <c r="P33" s="83">
        <v>161806.5</v>
      </c>
      <c r="Q33" s="83"/>
      <c r="R33" s="84"/>
      <c r="S33" s="85">
        <f t="shared" si="1"/>
        <v>16531506.949999999</v>
      </c>
      <c r="T33" s="83">
        <f t="shared" si="10"/>
        <v>100393164.44919997</v>
      </c>
      <c r="U33" s="83">
        <f t="shared" si="2"/>
        <v>100393164.44919997</v>
      </c>
      <c r="V33" s="83">
        <v>93900444.929199979</v>
      </c>
      <c r="W33" s="85">
        <f t="shared" si="3"/>
        <v>6492719.5199999996</v>
      </c>
      <c r="X33" s="83"/>
      <c r="Y33" s="83">
        <v>6492719.5199999996</v>
      </c>
      <c r="Z33" s="83"/>
      <c r="AA33" s="85">
        <f t="shared" si="4"/>
        <v>93900444.929199979</v>
      </c>
      <c r="AB33" s="83"/>
      <c r="AC33" s="83"/>
      <c r="AD33" s="86">
        <f t="shared" si="5"/>
        <v>116924671.39919998</v>
      </c>
    </row>
    <row r="34" spans="1:30" s="87" customFormat="1" ht="37.5" x14ac:dyDescent="0.3">
      <c r="A34" s="79">
        <f t="shared" si="6"/>
        <v>25</v>
      </c>
      <c r="B34" s="88" t="s">
        <v>49</v>
      </c>
      <c r="C34" s="82">
        <v>2101003</v>
      </c>
      <c r="D34" s="82"/>
      <c r="E34" s="83">
        <f t="shared" si="7"/>
        <v>72311434.799999997</v>
      </c>
      <c r="F34" s="83">
        <v>71595480</v>
      </c>
      <c r="G34" s="83">
        <v>715954.8</v>
      </c>
      <c r="H34" s="83">
        <f t="shared" si="0"/>
        <v>215990858.13618809</v>
      </c>
      <c r="I34" s="83">
        <f t="shared" si="8"/>
        <v>125592758.37231073</v>
      </c>
      <c r="J34" s="83">
        <v>106636854.99231073</v>
      </c>
      <c r="K34" s="83">
        <v>8839020.3200000003</v>
      </c>
      <c r="L34" s="83">
        <v>10116883.060000001</v>
      </c>
      <c r="M34" s="83">
        <v>20774848.053877365</v>
      </c>
      <c r="N34" s="83">
        <f t="shared" si="9"/>
        <v>69623251.709999993</v>
      </c>
      <c r="O34" s="83">
        <v>793671.94999999297</v>
      </c>
      <c r="P34" s="83">
        <v>16180650</v>
      </c>
      <c r="Q34" s="83">
        <v>52648929.759999998</v>
      </c>
      <c r="R34" s="84"/>
      <c r="S34" s="85">
        <f t="shared" si="1"/>
        <v>288302292.9361881</v>
      </c>
      <c r="T34" s="83">
        <f t="shared" si="10"/>
        <v>76024346.177951992</v>
      </c>
      <c r="U34" s="83">
        <f t="shared" si="2"/>
        <v>76024346.177951992</v>
      </c>
      <c r="V34" s="83"/>
      <c r="W34" s="85">
        <f t="shared" si="3"/>
        <v>76024346.177951992</v>
      </c>
      <c r="X34" s="83"/>
      <c r="Y34" s="83">
        <v>76024346.177951992</v>
      </c>
      <c r="Z34" s="83"/>
      <c r="AA34" s="85">
        <f t="shared" si="4"/>
        <v>0</v>
      </c>
      <c r="AB34" s="83"/>
      <c r="AC34" s="83"/>
      <c r="AD34" s="86">
        <f t="shared" si="5"/>
        <v>364326639.11414009</v>
      </c>
    </row>
    <row r="35" spans="1:30" s="87" customFormat="1" ht="39" customHeight="1" x14ac:dyDescent="0.3">
      <c r="A35" s="79">
        <f t="shared" si="6"/>
        <v>26</v>
      </c>
      <c r="B35" s="88" t="s">
        <v>50</v>
      </c>
      <c r="C35" s="82">
        <v>2141005</v>
      </c>
      <c r="D35" s="82"/>
      <c r="E35" s="83">
        <f t="shared" si="7"/>
        <v>29108124.050000001</v>
      </c>
      <c r="F35" s="83">
        <v>28819924.800000001</v>
      </c>
      <c r="G35" s="83">
        <v>288199.25</v>
      </c>
      <c r="H35" s="83">
        <f t="shared" si="0"/>
        <v>114285992.90362976</v>
      </c>
      <c r="I35" s="83">
        <f t="shared" si="8"/>
        <v>71220325.043629766</v>
      </c>
      <c r="J35" s="83">
        <v>60063726.543629766</v>
      </c>
      <c r="K35" s="83">
        <v>4979253.7600000007</v>
      </c>
      <c r="L35" s="83">
        <v>6177344.7400000002</v>
      </c>
      <c r="M35" s="83">
        <v>3397528</v>
      </c>
      <c r="N35" s="83">
        <f t="shared" si="9"/>
        <v>39668139.859999999</v>
      </c>
      <c r="O35" s="83">
        <f>190140+28327.5</f>
        <v>218467.5</v>
      </c>
      <c r="P35" s="83">
        <v>15101940</v>
      </c>
      <c r="Q35" s="83">
        <v>24347732.359999999</v>
      </c>
      <c r="R35" s="84"/>
      <c r="S35" s="85">
        <f t="shared" si="1"/>
        <v>143394116.95362976</v>
      </c>
      <c r="T35" s="83">
        <f t="shared" si="10"/>
        <v>39496923.037728004</v>
      </c>
      <c r="U35" s="83">
        <f t="shared" si="2"/>
        <v>39496923.037728004</v>
      </c>
      <c r="V35" s="83"/>
      <c r="W35" s="85">
        <f t="shared" si="3"/>
        <v>39496923.037728004</v>
      </c>
      <c r="X35" s="83"/>
      <c r="Y35" s="83">
        <v>39496923.037728004</v>
      </c>
      <c r="Z35" s="83"/>
      <c r="AA35" s="85">
        <f t="shared" si="4"/>
        <v>0</v>
      </c>
      <c r="AB35" s="83"/>
      <c r="AC35" s="83"/>
      <c r="AD35" s="86">
        <f t="shared" si="5"/>
        <v>182891039.99135777</v>
      </c>
    </row>
    <row r="36" spans="1:30" s="87" customFormat="1" ht="37.5" x14ac:dyDescent="0.3">
      <c r="A36" s="79">
        <f t="shared" si="6"/>
        <v>27</v>
      </c>
      <c r="B36" s="80" t="s">
        <v>51</v>
      </c>
      <c r="C36" s="82">
        <v>2101006</v>
      </c>
      <c r="D36" s="82"/>
      <c r="E36" s="83">
        <f t="shared" si="7"/>
        <v>60892205.369999997</v>
      </c>
      <c r="F36" s="83">
        <v>60289312.25</v>
      </c>
      <c r="G36" s="83">
        <v>602893.12</v>
      </c>
      <c r="H36" s="83">
        <f t="shared" si="0"/>
        <v>202301783.56374678</v>
      </c>
      <c r="I36" s="83">
        <f t="shared" si="8"/>
        <v>106504000.31086048</v>
      </c>
      <c r="J36" s="83">
        <v>91955518.93086049</v>
      </c>
      <c r="K36" s="83">
        <v>7622370.0800000001</v>
      </c>
      <c r="L36" s="83">
        <v>6926111.2999999998</v>
      </c>
      <c r="M36" s="83">
        <v>35318977.492886312</v>
      </c>
      <c r="N36" s="83">
        <f t="shared" si="9"/>
        <v>60478805.75999999</v>
      </c>
      <c r="O36" s="83">
        <f>1178867.99999999+110162.5</f>
        <v>1289030.49999999</v>
      </c>
      <c r="P36" s="83">
        <v>25507176.66</v>
      </c>
      <c r="Q36" s="83">
        <v>33682598.600000001</v>
      </c>
      <c r="R36" s="84"/>
      <c r="S36" s="85">
        <f t="shared" si="1"/>
        <v>263193988.93374678</v>
      </c>
      <c r="T36" s="83">
        <f t="shared" si="10"/>
        <v>101684963.56371997</v>
      </c>
      <c r="U36" s="83">
        <f t="shared" si="2"/>
        <v>101684963.56371997</v>
      </c>
      <c r="V36" s="83">
        <v>23779906.788399998</v>
      </c>
      <c r="W36" s="85">
        <f t="shared" si="3"/>
        <v>77905056.775319979</v>
      </c>
      <c r="X36" s="83"/>
      <c r="Y36" s="83">
        <v>77905056.775319979</v>
      </c>
      <c r="Z36" s="83"/>
      <c r="AA36" s="85">
        <f t="shared" si="4"/>
        <v>23779906.788399998</v>
      </c>
      <c r="AB36" s="83"/>
      <c r="AC36" s="83"/>
      <c r="AD36" s="86">
        <f t="shared" si="5"/>
        <v>364878952.49746674</v>
      </c>
    </row>
    <row r="37" spans="1:30" s="87" customFormat="1" ht="37.5" x14ac:dyDescent="0.3">
      <c r="A37" s="79">
        <f t="shared" si="6"/>
        <v>28</v>
      </c>
      <c r="B37" s="88" t="s">
        <v>52</v>
      </c>
      <c r="C37" s="82">
        <v>2101007</v>
      </c>
      <c r="D37" s="82">
        <v>1</v>
      </c>
      <c r="E37" s="83">
        <f t="shared" si="7"/>
        <v>103806948.72999999</v>
      </c>
      <c r="F37" s="83">
        <v>102779157.16</v>
      </c>
      <c r="G37" s="83">
        <v>1027791.57</v>
      </c>
      <c r="H37" s="83">
        <f t="shared" si="0"/>
        <v>85789619.439529926</v>
      </c>
      <c r="I37" s="83">
        <f t="shared" si="8"/>
        <v>61722381.479529925</v>
      </c>
      <c r="J37" s="83">
        <v>39413021.084937923</v>
      </c>
      <c r="K37" s="83">
        <v>18535158.294591997</v>
      </c>
      <c r="L37" s="83">
        <v>3774202.1</v>
      </c>
      <c r="M37" s="83">
        <v>3693421.4000000004</v>
      </c>
      <c r="N37" s="83">
        <f t="shared" si="9"/>
        <v>20373816.560000002</v>
      </c>
      <c r="O37" s="83">
        <f>19014.0000000037+76816.56</f>
        <v>95830.560000003694</v>
      </c>
      <c r="P37" s="83">
        <f>10787100-2101327.08</f>
        <v>8685772.9199999999</v>
      </c>
      <c r="Q37" s="83">
        <f>9567527.48+2024685.6</f>
        <v>11592213.08</v>
      </c>
      <c r="R37" s="84"/>
      <c r="S37" s="85">
        <f t="shared" si="1"/>
        <v>189596568.16952991</v>
      </c>
      <c r="T37" s="83">
        <f t="shared" si="10"/>
        <v>29790367.884144004</v>
      </c>
      <c r="U37" s="83">
        <f t="shared" si="2"/>
        <v>29790367.884144004</v>
      </c>
      <c r="V37" s="83"/>
      <c r="W37" s="85">
        <f t="shared" si="3"/>
        <v>29790367.884144004</v>
      </c>
      <c r="X37" s="83"/>
      <c r="Y37" s="83">
        <v>29790367.884144004</v>
      </c>
      <c r="Z37" s="83"/>
      <c r="AA37" s="85">
        <f t="shared" si="4"/>
        <v>0</v>
      </c>
      <c r="AB37" s="83"/>
      <c r="AC37" s="83"/>
      <c r="AD37" s="86">
        <f t="shared" si="5"/>
        <v>219386936.05367392</v>
      </c>
    </row>
    <row r="38" spans="1:30" s="87" customFormat="1" ht="37.5" x14ac:dyDescent="0.3">
      <c r="A38" s="79">
        <f t="shared" si="6"/>
        <v>29</v>
      </c>
      <c r="B38" s="88" t="s">
        <v>53</v>
      </c>
      <c r="C38" s="82">
        <v>2101008</v>
      </c>
      <c r="D38" s="82"/>
      <c r="E38" s="83">
        <f t="shared" si="7"/>
        <v>65957242</v>
      </c>
      <c r="F38" s="83">
        <v>65304200</v>
      </c>
      <c r="G38" s="83">
        <v>653042</v>
      </c>
      <c r="H38" s="83">
        <f t="shared" si="0"/>
        <v>76985386.530680969</v>
      </c>
      <c r="I38" s="83">
        <f t="shared" si="8"/>
        <v>44501459.890680969</v>
      </c>
      <c r="J38" s="83">
        <v>27388242.856092166</v>
      </c>
      <c r="K38" s="83">
        <v>14733364.114588797</v>
      </c>
      <c r="L38" s="83">
        <v>2379852.92</v>
      </c>
      <c r="M38" s="83">
        <v>1018436.1200000001</v>
      </c>
      <c r="N38" s="83">
        <f t="shared" si="9"/>
        <v>31465490.52</v>
      </c>
      <c r="O38" s="83">
        <v>10485414</v>
      </c>
      <c r="P38" s="83">
        <v>12918630.960000001</v>
      </c>
      <c r="Q38" s="83">
        <v>8061445.5599999996</v>
      </c>
      <c r="R38" s="84"/>
      <c r="S38" s="85">
        <f t="shared" si="1"/>
        <v>142942628.53068095</v>
      </c>
      <c r="T38" s="83">
        <f t="shared" si="10"/>
        <v>23657099.759999998</v>
      </c>
      <c r="U38" s="83">
        <f t="shared" si="2"/>
        <v>23657099.759999998</v>
      </c>
      <c r="V38" s="83"/>
      <c r="W38" s="85">
        <f t="shared" si="3"/>
        <v>23657099.759999998</v>
      </c>
      <c r="X38" s="83"/>
      <c r="Y38" s="83">
        <v>23657099.759999998</v>
      </c>
      <c r="Z38" s="83"/>
      <c r="AA38" s="85">
        <f t="shared" si="4"/>
        <v>0</v>
      </c>
      <c r="AB38" s="83"/>
      <c r="AC38" s="83"/>
      <c r="AD38" s="86">
        <f t="shared" si="5"/>
        <v>166599728.29068094</v>
      </c>
    </row>
    <row r="39" spans="1:30" s="87" customFormat="1" ht="37.5" x14ac:dyDescent="0.3">
      <c r="A39" s="79">
        <f t="shared" si="6"/>
        <v>30</v>
      </c>
      <c r="B39" s="88" t="s">
        <v>54</v>
      </c>
      <c r="C39" s="82">
        <v>2101011</v>
      </c>
      <c r="D39" s="82"/>
      <c r="E39" s="83">
        <f t="shared" si="7"/>
        <v>195269316.97</v>
      </c>
      <c r="F39" s="83">
        <v>193335957.40000001</v>
      </c>
      <c r="G39" s="83">
        <v>1933359.57</v>
      </c>
      <c r="H39" s="83">
        <f t="shared" si="0"/>
        <v>307954938.48517954</v>
      </c>
      <c r="I39" s="83">
        <f t="shared" si="8"/>
        <v>186456247.87517956</v>
      </c>
      <c r="J39" s="83">
        <v>164894071.57517955</v>
      </c>
      <c r="K39" s="83">
        <v>13669009.120000001</v>
      </c>
      <c r="L39" s="83">
        <v>7893167.1799999997</v>
      </c>
      <c r="M39" s="83">
        <v>4431094.78</v>
      </c>
      <c r="N39" s="83">
        <f t="shared" si="9"/>
        <v>117067595.83000001</v>
      </c>
      <c r="O39" s="83">
        <f>3217725.50000001+133768.75</f>
        <v>3351494.2500000098</v>
      </c>
      <c r="P39" s="83">
        <v>53890194.18</v>
      </c>
      <c r="Q39" s="83">
        <v>59825907.399999999</v>
      </c>
      <c r="R39" s="84"/>
      <c r="S39" s="85">
        <f t="shared" si="1"/>
        <v>503224255.45517957</v>
      </c>
      <c r="T39" s="83">
        <f t="shared" si="10"/>
        <v>89430104.747087985</v>
      </c>
      <c r="U39" s="83">
        <f t="shared" si="2"/>
        <v>89430104.747087985</v>
      </c>
      <c r="V39" s="83"/>
      <c r="W39" s="85">
        <f t="shared" si="3"/>
        <v>89430104.747087985</v>
      </c>
      <c r="X39" s="83"/>
      <c r="Y39" s="83">
        <v>89430104.747087985</v>
      </c>
      <c r="Z39" s="83"/>
      <c r="AA39" s="85">
        <f t="shared" si="4"/>
        <v>0</v>
      </c>
      <c r="AB39" s="83"/>
      <c r="AC39" s="83"/>
      <c r="AD39" s="86">
        <f t="shared" si="5"/>
        <v>592654360.20226753</v>
      </c>
    </row>
    <row r="40" spans="1:30" s="87" customFormat="1" ht="37.5" x14ac:dyDescent="0.3">
      <c r="A40" s="79">
        <f t="shared" si="6"/>
        <v>31</v>
      </c>
      <c r="B40" s="88" t="s">
        <v>55</v>
      </c>
      <c r="C40" s="82">
        <v>2101015</v>
      </c>
      <c r="D40" s="82"/>
      <c r="E40" s="83">
        <f t="shared" si="7"/>
        <v>54435737.300000004</v>
      </c>
      <c r="F40" s="83">
        <v>53896769.600000001</v>
      </c>
      <c r="G40" s="83">
        <v>538967.69999999995</v>
      </c>
      <c r="H40" s="83">
        <f t="shared" si="0"/>
        <v>88927229.151246071</v>
      </c>
      <c r="I40" s="83">
        <f t="shared" si="8"/>
        <v>49803540.421246082</v>
      </c>
      <c r="J40" s="83">
        <v>31809947.38725888</v>
      </c>
      <c r="K40" s="83">
        <v>16439406.863987198</v>
      </c>
      <c r="L40" s="83">
        <v>1554186.17</v>
      </c>
      <c r="M40" s="83">
        <v>766522</v>
      </c>
      <c r="N40" s="83">
        <f t="shared" si="9"/>
        <v>38357166.729999997</v>
      </c>
      <c r="O40" s="83">
        <v>14551386.399999995</v>
      </c>
      <c r="P40" s="83">
        <v>13154868.450000001</v>
      </c>
      <c r="Q40" s="83">
        <v>10650911.880000001</v>
      </c>
      <c r="R40" s="84"/>
      <c r="S40" s="85">
        <f t="shared" si="1"/>
        <v>143362966.45124608</v>
      </c>
      <c r="T40" s="83">
        <f t="shared" si="10"/>
        <v>14171366.16</v>
      </c>
      <c r="U40" s="83">
        <f t="shared" si="2"/>
        <v>14171366.16</v>
      </c>
      <c r="V40" s="83"/>
      <c r="W40" s="85">
        <f t="shared" si="3"/>
        <v>14171366.16</v>
      </c>
      <c r="X40" s="83"/>
      <c r="Y40" s="83">
        <v>14171366.16</v>
      </c>
      <c r="Z40" s="83"/>
      <c r="AA40" s="85">
        <f t="shared" si="4"/>
        <v>0</v>
      </c>
      <c r="AB40" s="83"/>
      <c r="AC40" s="83"/>
      <c r="AD40" s="86">
        <f t="shared" si="5"/>
        <v>157534332.61124608</v>
      </c>
    </row>
    <row r="41" spans="1:30" s="87" customFormat="1" ht="37.5" x14ac:dyDescent="0.3">
      <c r="A41" s="79">
        <f t="shared" si="6"/>
        <v>32</v>
      </c>
      <c r="B41" s="80" t="s">
        <v>56</v>
      </c>
      <c r="C41" s="82">
        <v>2101016</v>
      </c>
      <c r="D41" s="82"/>
      <c r="E41" s="83">
        <f t="shared" si="7"/>
        <v>39669375.370000005</v>
      </c>
      <c r="F41" s="83">
        <v>39276609.280000001</v>
      </c>
      <c r="G41" s="83">
        <v>392766.09</v>
      </c>
      <c r="H41" s="83">
        <f t="shared" si="0"/>
        <v>136525463.66030979</v>
      </c>
      <c r="I41" s="83">
        <f t="shared" si="8"/>
        <v>89589086.160309777</v>
      </c>
      <c r="J41" s="83">
        <v>77175118.640309781</v>
      </c>
      <c r="K41" s="83">
        <v>6397270.8800000008</v>
      </c>
      <c r="L41" s="83">
        <v>6016696.6399999997</v>
      </c>
      <c r="M41" s="83">
        <v>2257443.5</v>
      </c>
      <c r="N41" s="83">
        <f t="shared" si="9"/>
        <v>44678934</v>
      </c>
      <c r="O41" s="83">
        <v>19014</v>
      </c>
      <c r="P41" s="83">
        <v>14023230</v>
      </c>
      <c r="Q41" s="83">
        <v>30636690</v>
      </c>
      <c r="R41" s="84"/>
      <c r="S41" s="85">
        <f t="shared" si="1"/>
        <v>176194839.0303098</v>
      </c>
      <c r="T41" s="83">
        <f t="shared" si="10"/>
        <v>37114931.700000003</v>
      </c>
      <c r="U41" s="83">
        <f t="shared" si="2"/>
        <v>37114931.700000003</v>
      </c>
      <c r="V41" s="83"/>
      <c r="W41" s="85">
        <f t="shared" si="3"/>
        <v>37114931.700000003</v>
      </c>
      <c r="X41" s="83"/>
      <c r="Y41" s="83">
        <v>37114931.700000003</v>
      </c>
      <c r="Z41" s="83"/>
      <c r="AA41" s="85">
        <f t="shared" si="4"/>
        <v>0</v>
      </c>
      <c r="AB41" s="83"/>
      <c r="AC41" s="83"/>
      <c r="AD41" s="86">
        <f t="shared" si="5"/>
        <v>213309770.73030978</v>
      </c>
    </row>
    <row r="42" spans="1:30" s="87" customFormat="1" ht="37.5" x14ac:dyDescent="0.3">
      <c r="A42" s="79">
        <f t="shared" si="6"/>
        <v>33</v>
      </c>
      <c r="B42" s="88" t="s">
        <v>57</v>
      </c>
      <c r="C42" s="82">
        <v>2107018</v>
      </c>
      <c r="D42" s="82"/>
      <c r="E42" s="83">
        <f t="shared" si="7"/>
        <v>0</v>
      </c>
      <c r="F42" s="83"/>
      <c r="G42" s="83"/>
      <c r="H42" s="83">
        <f t="shared" ref="H42:H71" si="11">M42+N42+I42</f>
        <v>104687923.19999999</v>
      </c>
      <c r="I42" s="83">
        <f t="shared" si="8"/>
        <v>0</v>
      </c>
      <c r="J42" s="83"/>
      <c r="K42" s="83"/>
      <c r="L42" s="83"/>
      <c r="M42" s="83"/>
      <c r="N42" s="83">
        <f t="shared" si="9"/>
        <v>104687923.19999999</v>
      </c>
      <c r="O42" s="83">
        <v>104687923.19999999</v>
      </c>
      <c r="P42" s="83">
        <v>0</v>
      </c>
      <c r="Q42" s="83"/>
      <c r="R42" s="84"/>
      <c r="S42" s="85">
        <f t="shared" ref="S42:S73" si="12">E42+H42+R42</f>
        <v>104687923.19999999</v>
      </c>
      <c r="T42" s="83">
        <f t="shared" ref="T42:T70" si="13">U42+Z42</f>
        <v>0</v>
      </c>
      <c r="U42" s="83">
        <f t="shared" ref="U42:U70" si="14">V42+W42</f>
        <v>0</v>
      </c>
      <c r="V42" s="83"/>
      <c r="W42" s="85">
        <f t="shared" ref="W42:W70" si="15">X42+Y42</f>
        <v>0</v>
      </c>
      <c r="X42" s="83"/>
      <c r="Y42" s="83"/>
      <c r="Z42" s="83"/>
      <c r="AA42" s="85">
        <f t="shared" si="4"/>
        <v>0</v>
      </c>
      <c r="AB42" s="83"/>
      <c r="AC42" s="83"/>
      <c r="AD42" s="86">
        <f t="shared" ref="AD42:AD73" si="16">E42+H42+R42+T42+AB42+AC42</f>
        <v>104687923.19999999</v>
      </c>
    </row>
    <row r="43" spans="1:30" s="87" customFormat="1" ht="37.5" x14ac:dyDescent="0.3">
      <c r="A43" s="79">
        <f t="shared" ref="A43:A106" si="17">A42+1</f>
        <v>34</v>
      </c>
      <c r="B43" s="88" t="s">
        <v>58</v>
      </c>
      <c r="C43" s="82">
        <v>2107019</v>
      </c>
      <c r="D43" s="82"/>
      <c r="E43" s="83">
        <f t="shared" si="7"/>
        <v>0</v>
      </c>
      <c r="F43" s="83"/>
      <c r="G43" s="83"/>
      <c r="H43" s="83">
        <f t="shared" si="11"/>
        <v>80762729.599999994</v>
      </c>
      <c r="I43" s="83">
        <f t="shared" si="8"/>
        <v>0</v>
      </c>
      <c r="J43" s="83"/>
      <c r="K43" s="83"/>
      <c r="L43" s="83"/>
      <c r="M43" s="83"/>
      <c r="N43" s="83">
        <f t="shared" si="9"/>
        <v>80762729.599999994</v>
      </c>
      <c r="O43" s="83">
        <v>80762729.599999994</v>
      </c>
      <c r="P43" s="83">
        <v>0</v>
      </c>
      <c r="Q43" s="83"/>
      <c r="R43" s="84"/>
      <c r="S43" s="85">
        <f t="shared" si="12"/>
        <v>80762729.599999994</v>
      </c>
      <c r="T43" s="83">
        <f t="shared" si="13"/>
        <v>0</v>
      </c>
      <c r="U43" s="83">
        <f t="shared" si="14"/>
        <v>0</v>
      </c>
      <c r="V43" s="83"/>
      <c r="W43" s="85">
        <f t="shared" si="15"/>
        <v>0</v>
      </c>
      <c r="X43" s="83"/>
      <c r="Y43" s="83"/>
      <c r="Z43" s="83"/>
      <c r="AA43" s="85">
        <f t="shared" si="4"/>
        <v>0</v>
      </c>
      <c r="AB43" s="83"/>
      <c r="AC43" s="83"/>
      <c r="AD43" s="86">
        <f t="shared" si="16"/>
        <v>80762729.599999994</v>
      </c>
    </row>
    <row r="44" spans="1:30" s="87" customFormat="1" ht="56.25" x14ac:dyDescent="0.3">
      <c r="A44" s="79">
        <f t="shared" si="17"/>
        <v>35</v>
      </c>
      <c r="B44" s="80" t="s">
        <v>59</v>
      </c>
      <c r="C44" s="82">
        <v>2107802</v>
      </c>
      <c r="D44" s="82"/>
      <c r="E44" s="83">
        <f t="shared" si="7"/>
        <v>0</v>
      </c>
      <c r="F44" s="83"/>
      <c r="G44" s="83"/>
      <c r="H44" s="83">
        <f t="shared" si="11"/>
        <v>82066045.599999994</v>
      </c>
      <c r="I44" s="83">
        <f t="shared" si="8"/>
        <v>0</v>
      </c>
      <c r="J44" s="83"/>
      <c r="K44" s="83"/>
      <c r="L44" s="83"/>
      <c r="M44" s="83"/>
      <c r="N44" s="83">
        <f t="shared" si="9"/>
        <v>82066045.599999994</v>
      </c>
      <c r="O44" s="83">
        <v>82066045.599999994</v>
      </c>
      <c r="P44" s="83">
        <v>0</v>
      </c>
      <c r="Q44" s="83"/>
      <c r="R44" s="84"/>
      <c r="S44" s="85">
        <f t="shared" si="12"/>
        <v>82066045.599999994</v>
      </c>
      <c r="T44" s="83">
        <f t="shared" si="13"/>
        <v>0</v>
      </c>
      <c r="U44" s="83">
        <f t="shared" si="14"/>
        <v>0</v>
      </c>
      <c r="V44" s="83"/>
      <c r="W44" s="85">
        <f t="shared" si="15"/>
        <v>0</v>
      </c>
      <c r="X44" s="83"/>
      <c r="Y44" s="83"/>
      <c r="Z44" s="83"/>
      <c r="AA44" s="85">
        <f t="shared" si="4"/>
        <v>0</v>
      </c>
      <c r="AB44" s="83"/>
      <c r="AC44" s="83"/>
      <c r="AD44" s="86">
        <f t="shared" si="16"/>
        <v>82066045.599999994</v>
      </c>
    </row>
    <row r="45" spans="1:30" s="87" customFormat="1" ht="37.5" x14ac:dyDescent="0.3">
      <c r="A45" s="79">
        <f t="shared" si="17"/>
        <v>36</v>
      </c>
      <c r="B45" s="80" t="s">
        <v>60</v>
      </c>
      <c r="C45" s="82">
        <v>2201001</v>
      </c>
      <c r="D45" s="82"/>
      <c r="E45" s="83">
        <f t="shared" si="7"/>
        <v>114557770.25</v>
      </c>
      <c r="F45" s="83">
        <v>113423534.90000001</v>
      </c>
      <c r="G45" s="83">
        <v>1134235.3500000001</v>
      </c>
      <c r="H45" s="83">
        <f t="shared" si="11"/>
        <v>75940800.007043183</v>
      </c>
      <c r="I45" s="83">
        <f t="shared" si="8"/>
        <v>61108219.407043189</v>
      </c>
      <c r="J45" s="83">
        <v>1275307.8770432002</v>
      </c>
      <c r="K45" s="83">
        <v>59832911.529999986</v>
      </c>
      <c r="L45" s="83"/>
      <c r="M45" s="83">
        <v>960370</v>
      </c>
      <c r="N45" s="83">
        <f t="shared" si="9"/>
        <v>13872210.6</v>
      </c>
      <c r="O45" s="83">
        <v>0</v>
      </c>
      <c r="P45" s="83">
        <v>13872210.6</v>
      </c>
      <c r="Q45" s="83"/>
      <c r="R45" s="84"/>
      <c r="S45" s="85">
        <f t="shared" si="12"/>
        <v>190498570.25704318</v>
      </c>
      <c r="T45" s="83">
        <f t="shared" si="13"/>
        <v>15293325.6</v>
      </c>
      <c r="U45" s="83">
        <f t="shared" si="14"/>
        <v>15293325.6</v>
      </c>
      <c r="V45" s="83"/>
      <c r="W45" s="85">
        <f t="shared" si="15"/>
        <v>15293325.6</v>
      </c>
      <c r="X45" s="83"/>
      <c r="Y45" s="83">
        <v>15293325.6</v>
      </c>
      <c r="Z45" s="83"/>
      <c r="AA45" s="85">
        <f t="shared" si="4"/>
        <v>0</v>
      </c>
      <c r="AB45" s="83"/>
      <c r="AC45" s="83"/>
      <c r="AD45" s="86">
        <f t="shared" si="16"/>
        <v>205791895.85704318</v>
      </c>
    </row>
    <row r="46" spans="1:30" s="87" customFormat="1" ht="37.5" x14ac:dyDescent="0.3">
      <c r="A46" s="79">
        <f t="shared" si="17"/>
        <v>37</v>
      </c>
      <c r="B46" s="80" t="s">
        <v>61</v>
      </c>
      <c r="C46" s="82">
        <v>2201003</v>
      </c>
      <c r="D46" s="82"/>
      <c r="E46" s="83">
        <f t="shared" si="7"/>
        <v>64042498.160000004</v>
      </c>
      <c r="F46" s="83">
        <v>63408414.020000003</v>
      </c>
      <c r="G46" s="83">
        <v>634084.14</v>
      </c>
      <c r="H46" s="83">
        <f t="shared" si="11"/>
        <v>83798433.372235999</v>
      </c>
      <c r="I46" s="83">
        <f t="shared" si="8"/>
        <v>54388293.272235997</v>
      </c>
      <c r="J46" s="83">
        <v>2137589.9075440001</v>
      </c>
      <c r="K46" s="83">
        <v>52250703.364691995</v>
      </c>
      <c r="L46" s="83"/>
      <c r="M46" s="83">
        <v>3121977.4</v>
      </c>
      <c r="N46" s="83">
        <f t="shared" si="9"/>
        <v>26288162.699999999</v>
      </c>
      <c r="O46" s="83">
        <v>0</v>
      </c>
      <c r="P46" s="83">
        <v>26288162.699999999</v>
      </c>
      <c r="Q46" s="83"/>
      <c r="R46" s="84"/>
      <c r="S46" s="85">
        <f t="shared" si="12"/>
        <v>147840931.53223601</v>
      </c>
      <c r="T46" s="83">
        <f t="shared" si="13"/>
        <v>35927882.921159998</v>
      </c>
      <c r="U46" s="83">
        <f t="shared" si="14"/>
        <v>35927882.921159998</v>
      </c>
      <c r="V46" s="83"/>
      <c r="W46" s="85">
        <f t="shared" si="15"/>
        <v>35927882.921159998</v>
      </c>
      <c r="X46" s="83"/>
      <c r="Y46" s="83">
        <v>35927882.921159998</v>
      </c>
      <c r="Z46" s="83"/>
      <c r="AA46" s="85">
        <f t="shared" si="4"/>
        <v>0</v>
      </c>
      <c r="AB46" s="83"/>
      <c r="AC46" s="83"/>
      <c r="AD46" s="86">
        <f t="shared" si="16"/>
        <v>183768814.45339602</v>
      </c>
    </row>
    <row r="47" spans="1:30" s="87" customFormat="1" ht="37.5" x14ac:dyDescent="0.3">
      <c r="A47" s="79">
        <f t="shared" si="17"/>
        <v>38</v>
      </c>
      <c r="B47" s="80" t="s">
        <v>62</v>
      </c>
      <c r="C47" s="82">
        <v>2201017</v>
      </c>
      <c r="D47" s="82">
        <v>1</v>
      </c>
      <c r="E47" s="83">
        <f>F47+G47</f>
        <v>71048813.070000008</v>
      </c>
      <c r="F47" s="83">
        <v>70345359.480000004</v>
      </c>
      <c r="G47" s="83">
        <v>703453.59</v>
      </c>
      <c r="H47" s="83">
        <f t="shared" si="11"/>
        <v>77824033.652284786</v>
      </c>
      <c r="I47" s="83">
        <f t="shared" si="8"/>
        <v>56377011.392284788</v>
      </c>
      <c r="J47" s="83">
        <v>826051.69308480003</v>
      </c>
      <c r="K47" s="83">
        <v>55550959.699199989</v>
      </c>
      <c r="L47" s="83"/>
      <c r="M47" s="83">
        <f>446600+608995</f>
        <v>1055595</v>
      </c>
      <c r="N47" s="83">
        <f t="shared" si="9"/>
        <v>20391427.259999998</v>
      </c>
      <c r="O47" s="83">
        <v>3132067.26</v>
      </c>
      <c r="P47" s="83">
        <f>15641295+1618065</f>
        <v>17259360</v>
      </c>
      <c r="Q47" s="83"/>
      <c r="R47" s="84"/>
      <c r="S47" s="85">
        <f t="shared" si="12"/>
        <v>148872846.72228479</v>
      </c>
      <c r="T47" s="83">
        <f t="shared" si="13"/>
        <v>15623685</v>
      </c>
      <c r="U47" s="83">
        <f t="shared" si="14"/>
        <v>15623685</v>
      </c>
      <c r="V47" s="83"/>
      <c r="W47" s="85">
        <f t="shared" si="15"/>
        <v>15623685</v>
      </c>
      <c r="X47" s="83"/>
      <c r="Y47" s="83">
        <v>15623685</v>
      </c>
      <c r="Z47" s="83"/>
      <c r="AA47" s="85">
        <f t="shared" si="4"/>
        <v>0</v>
      </c>
      <c r="AB47" s="83"/>
      <c r="AC47" s="83"/>
      <c r="AD47" s="86">
        <f t="shared" si="16"/>
        <v>164496531.72228479</v>
      </c>
    </row>
    <row r="48" spans="1:30" s="87" customFormat="1" ht="37.5" x14ac:dyDescent="0.3">
      <c r="A48" s="79">
        <f t="shared" si="17"/>
        <v>39</v>
      </c>
      <c r="B48" s="80" t="s">
        <v>63</v>
      </c>
      <c r="C48" s="82">
        <v>2207022</v>
      </c>
      <c r="D48" s="82"/>
      <c r="E48" s="83">
        <f t="shared" si="7"/>
        <v>0</v>
      </c>
      <c r="F48" s="83"/>
      <c r="G48" s="83"/>
      <c r="H48" s="83">
        <f t="shared" si="11"/>
        <v>78106506.799999997</v>
      </c>
      <c r="I48" s="83">
        <f t="shared" si="8"/>
        <v>0</v>
      </c>
      <c r="J48" s="83"/>
      <c r="K48" s="83"/>
      <c r="L48" s="83"/>
      <c r="M48" s="83"/>
      <c r="N48" s="83">
        <f t="shared" si="9"/>
        <v>78106506.799999997</v>
      </c>
      <c r="O48" s="83">
        <v>78106506.799999997</v>
      </c>
      <c r="P48" s="83">
        <v>0</v>
      </c>
      <c r="Q48" s="83"/>
      <c r="R48" s="84"/>
      <c r="S48" s="85">
        <f t="shared" si="12"/>
        <v>78106506.799999997</v>
      </c>
      <c r="T48" s="83">
        <f t="shared" si="13"/>
        <v>0</v>
      </c>
      <c r="U48" s="83">
        <f t="shared" si="14"/>
        <v>0</v>
      </c>
      <c r="V48" s="83"/>
      <c r="W48" s="85">
        <f t="shared" si="15"/>
        <v>0</v>
      </c>
      <c r="X48" s="83"/>
      <c r="Y48" s="83"/>
      <c r="Z48" s="83"/>
      <c r="AA48" s="85">
        <f t="shared" si="4"/>
        <v>0</v>
      </c>
      <c r="AB48" s="83"/>
      <c r="AC48" s="83"/>
      <c r="AD48" s="86">
        <f t="shared" si="16"/>
        <v>78106506.799999997</v>
      </c>
    </row>
    <row r="49" spans="1:30" s="87" customFormat="1" ht="37.5" x14ac:dyDescent="0.3">
      <c r="A49" s="79">
        <f t="shared" si="17"/>
        <v>40</v>
      </c>
      <c r="B49" s="80" t="s">
        <v>64</v>
      </c>
      <c r="C49" s="82">
        <v>2201024</v>
      </c>
      <c r="D49" s="82"/>
      <c r="E49" s="83">
        <f t="shared" si="7"/>
        <v>67254669.420000002</v>
      </c>
      <c r="F49" s="83">
        <v>66588781.600000001</v>
      </c>
      <c r="G49" s="83">
        <v>665887.81999999995</v>
      </c>
      <c r="H49" s="83">
        <f t="shared" si="11"/>
        <v>69897361.854103997</v>
      </c>
      <c r="I49" s="83">
        <f t="shared" si="8"/>
        <v>58085062.384103991</v>
      </c>
      <c r="J49" s="83">
        <v>688376.41090400005</v>
      </c>
      <c r="K49" s="83">
        <v>57396685.973199993</v>
      </c>
      <c r="L49" s="83"/>
      <c r="M49" s="83">
        <v>855842</v>
      </c>
      <c r="N49" s="83">
        <f t="shared" si="9"/>
        <v>10956457.470000001</v>
      </c>
      <c r="O49" s="83">
        <v>0</v>
      </c>
      <c r="P49" s="83">
        <v>10956457.470000001</v>
      </c>
      <c r="Q49" s="83"/>
      <c r="R49" s="84"/>
      <c r="S49" s="85">
        <f t="shared" si="12"/>
        <v>137152031.274104</v>
      </c>
      <c r="T49" s="83">
        <f t="shared" si="13"/>
        <v>14723508.239999998</v>
      </c>
      <c r="U49" s="83">
        <f t="shared" si="14"/>
        <v>14723508.239999998</v>
      </c>
      <c r="V49" s="83"/>
      <c r="W49" s="85">
        <f t="shared" si="15"/>
        <v>14723508.239999998</v>
      </c>
      <c r="X49" s="83"/>
      <c r="Y49" s="83">
        <v>14723508.239999998</v>
      </c>
      <c r="Z49" s="83"/>
      <c r="AA49" s="85">
        <f t="shared" si="4"/>
        <v>0</v>
      </c>
      <c r="AB49" s="83"/>
      <c r="AC49" s="83"/>
      <c r="AD49" s="86">
        <f t="shared" si="16"/>
        <v>151875539.51410401</v>
      </c>
    </row>
    <row r="50" spans="1:30" s="87" customFormat="1" ht="37.5" x14ac:dyDescent="0.3">
      <c r="A50" s="79">
        <f t="shared" si="17"/>
        <v>41</v>
      </c>
      <c r="B50" s="80" t="s">
        <v>65</v>
      </c>
      <c r="C50" s="82">
        <v>4346001</v>
      </c>
      <c r="D50" s="82"/>
      <c r="E50" s="83">
        <f t="shared" si="7"/>
        <v>11318579.950000001</v>
      </c>
      <c r="F50" s="83">
        <v>11206514.800000001</v>
      </c>
      <c r="G50" s="83">
        <v>112065.15</v>
      </c>
      <c r="H50" s="83">
        <f t="shared" si="11"/>
        <v>115993166.19641882</v>
      </c>
      <c r="I50" s="83">
        <f t="shared" si="8"/>
        <v>63848705.208181761</v>
      </c>
      <c r="J50" s="83">
        <v>47092868.773381762</v>
      </c>
      <c r="K50" s="83">
        <v>14607269.534799999</v>
      </c>
      <c r="L50" s="83">
        <v>2148566.9</v>
      </c>
      <c r="M50" s="83">
        <v>8233187.7882370502</v>
      </c>
      <c r="N50" s="83">
        <f t="shared" si="9"/>
        <v>43911273.200000003</v>
      </c>
      <c r="O50" s="83">
        <v>15028199.999999996</v>
      </c>
      <c r="P50" s="83">
        <v>19416780</v>
      </c>
      <c r="Q50" s="83">
        <v>9466293.1999999993</v>
      </c>
      <c r="R50" s="84"/>
      <c r="S50" s="85">
        <f t="shared" si="12"/>
        <v>127311746.14641882</v>
      </c>
      <c r="T50" s="83">
        <f t="shared" si="13"/>
        <v>358510578.23358804</v>
      </c>
      <c r="U50" s="83">
        <f t="shared" si="14"/>
        <v>255841302.25358802</v>
      </c>
      <c r="V50" s="83">
        <v>228812827.31782001</v>
      </c>
      <c r="W50" s="85">
        <f t="shared" si="15"/>
        <v>27028474.935767993</v>
      </c>
      <c r="X50" s="83">
        <v>6296818.5</v>
      </c>
      <c r="Y50" s="83">
        <v>20731656.435767993</v>
      </c>
      <c r="Z50" s="83">
        <v>102669275.98</v>
      </c>
      <c r="AA50" s="85">
        <f t="shared" si="4"/>
        <v>331482103.29782003</v>
      </c>
      <c r="AB50" s="83"/>
      <c r="AC50" s="83">
        <v>37577234.700000003</v>
      </c>
      <c r="AD50" s="86">
        <f t="shared" si="16"/>
        <v>523399559.08000684</v>
      </c>
    </row>
    <row r="51" spans="1:30" s="87" customFormat="1" ht="37.5" x14ac:dyDescent="0.3">
      <c r="A51" s="79">
        <f t="shared" si="17"/>
        <v>42</v>
      </c>
      <c r="B51" s="80" t="s">
        <v>66</v>
      </c>
      <c r="C51" s="82">
        <v>6341001</v>
      </c>
      <c r="D51" s="82"/>
      <c r="E51" s="83">
        <f t="shared" si="7"/>
        <v>914267.51</v>
      </c>
      <c r="F51" s="83">
        <v>905215.36</v>
      </c>
      <c r="G51" s="83">
        <v>9052.15</v>
      </c>
      <c r="H51" s="83">
        <f t="shared" si="11"/>
        <v>8914150.1885337606</v>
      </c>
      <c r="I51" s="83">
        <f t="shared" si="8"/>
        <v>4707776.5085337609</v>
      </c>
      <c r="J51" s="83">
        <v>3859728.4819497606</v>
      </c>
      <c r="K51" s="83">
        <v>528881.93658400001</v>
      </c>
      <c r="L51" s="83">
        <v>319166.09000000003</v>
      </c>
      <c r="M51" s="83">
        <v>630108</v>
      </c>
      <c r="N51" s="83">
        <f t="shared" si="9"/>
        <v>3576265.6799999997</v>
      </c>
      <c r="O51" s="83">
        <v>1421087.9999999998</v>
      </c>
      <c r="P51" s="83">
        <v>215742</v>
      </c>
      <c r="Q51" s="83">
        <v>1939435.68</v>
      </c>
      <c r="R51" s="84"/>
      <c r="S51" s="85">
        <f t="shared" si="12"/>
        <v>9828417.6985337604</v>
      </c>
      <c r="T51" s="83">
        <f t="shared" si="13"/>
        <v>5201582.4000000004</v>
      </c>
      <c r="U51" s="83">
        <f t="shared" si="14"/>
        <v>5201582.4000000004</v>
      </c>
      <c r="V51" s="83"/>
      <c r="W51" s="85">
        <f t="shared" si="15"/>
        <v>5201582.4000000004</v>
      </c>
      <c r="X51" s="83"/>
      <c r="Y51" s="83">
        <v>5201582.4000000004</v>
      </c>
      <c r="Z51" s="83"/>
      <c r="AA51" s="85">
        <f t="shared" si="4"/>
        <v>0</v>
      </c>
      <c r="AB51" s="83"/>
      <c r="AC51" s="83"/>
      <c r="AD51" s="86">
        <f t="shared" si="16"/>
        <v>15030000.098533761</v>
      </c>
    </row>
    <row r="52" spans="1:30" s="87" customFormat="1" ht="37.5" x14ac:dyDescent="0.3">
      <c r="A52" s="79">
        <f t="shared" si="17"/>
        <v>43</v>
      </c>
      <c r="B52" s="80" t="s">
        <v>67</v>
      </c>
      <c r="C52" s="82">
        <v>8156001</v>
      </c>
      <c r="D52" s="82"/>
      <c r="E52" s="83">
        <f t="shared" si="7"/>
        <v>2679396.0499999998</v>
      </c>
      <c r="F52" s="83">
        <v>2652867.38</v>
      </c>
      <c r="G52" s="83">
        <v>26528.67</v>
      </c>
      <c r="H52" s="83">
        <f t="shared" si="11"/>
        <v>22762989.909499519</v>
      </c>
      <c r="I52" s="83">
        <f t="shared" si="8"/>
        <v>14586940.479499521</v>
      </c>
      <c r="J52" s="83">
        <v>12633955.999499522</v>
      </c>
      <c r="K52" s="83">
        <v>1047671.04</v>
      </c>
      <c r="L52" s="83">
        <v>905313.44</v>
      </c>
      <c r="M52" s="83">
        <v>472581</v>
      </c>
      <c r="N52" s="83">
        <f t="shared" si="9"/>
        <v>7703468.4299999997</v>
      </c>
      <c r="O52" s="83">
        <v>2163796.2999999998</v>
      </c>
      <c r="P52" s="83">
        <v>719499.57000000007</v>
      </c>
      <c r="Q52" s="83">
        <v>4820172.5599999996</v>
      </c>
      <c r="R52" s="84"/>
      <c r="S52" s="85">
        <f t="shared" si="12"/>
        <v>25442385.959499519</v>
      </c>
      <c r="T52" s="83">
        <f t="shared" si="13"/>
        <v>0</v>
      </c>
      <c r="U52" s="83">
        <f t="shared" si="14"/>
        <v>0</v>
      </c>
      <c r="V52" s="83"/>
      <c r="W52" s="85">
        <f t="shared" si="15"/>
        <v>0</v>
      </c>
      <c r="X52" s="83"/>
      <c r="Y52" s="83"/>
      <c r="Z52" s="83"/>
      <c r="AA52" s="85">
        <f t="shared" si="4"/>
        <v>0</v>
      </c>
      <c r="AB52" s="83"/>
      <c r="AC52" s="83"/>
      <c r="AD52" s="86">
        <f t="shared" si="16"/>
        <v>25442385.959499519</v>
      </c>
    </row>
    <row r="53" spans="1:30" s="87" customFormat="1" ht="56.25" x14ac:dyDescent="0.3">
      <c r="A53" s="79">
        <f t="shared" si="17"/>
        <v>44</v>
      </c>
      <c r="B53" s="80" t="s">
        <v>68</v>
      </c>
      <c r="C53" s="82">
        <v>2310001</v>
      </c>
      <c r="D53" s="82"/>
      <c r="E53" s="83">
        <f t="shared" si="7"/>
        <v>0</v>
      </c>
      <c r="F53" s="83"/>
      <c r="G53" s="83"/>
      <c r="H53" s="83">
        <f t="shared" si="11"/>
        <v>0</v>
      </c>
      <c r="I53" s="83">
        <f t="shared" si="8"/>
        <v>0</v>
      </c>
      <c r="J53" s="83"/>
      <c r="K53" s="83"/>
      <c r="L53" s="83"/>
      <c r="M53" s="83"/>
      <c r="N53" s="83">
        <f t="shared" si="9"/>
        <v>0</v>
      </c>
      <c r="O53" s="83"/>
      <c r="P53" s="83"/>
      <c r="Q53" s="83"/>
      <c r="R53" s="84"/>
      <c r="S53" s="85">
        <f t="shared" si="12"/>
        <v>0</v>
      </c>
      <c r="T53" s="83">
        <f t="shared" si="13"/>
        <v>0</v>
      </c>
      <c r="U53" s="83">
        <f t="shared" si="14"/>
        <v>0</v>
      </c>
      <c r="V53" s="83"/>
      <c r="W53" s="85">
        <f t="shared" si="15"/>
        <v>0</v>
      </c>
      <c r="X53" s="83"/>
      <c r="Y53" s="83"/>
      <c r="Z53" s="83"/>
      <c r="AA53" s="85">
        <f t="shared" si="4"/>
        <v>0</v>
      </c>
      <c r="AB53" s="83">
        <v>931675276.10000002</v>
      </c>
      <c r="AC53" s="83"/>
      <c r="AD53" s="86">
        <f t="shared" si="16"/>
        <v>931675276.10000002</v>
      </c>
    </row>
    <row r="54" spans="1:30" s="87" customFormat="1" x14ac:dyDescent="0.3">
      <c r="A54" s="79">
        <f t="shared" si="17"/>
        <v>45</v>
      </c>
      <c r="B54" s="80" t="s">
        <v>79</v>
      </c>
      <c r="C54" s="82">
        <v>2138204</v>
      </c>
      <c r="D54" s="82"/>
      <c r="E54" s="83">
        <f>F54+G54</f>
        <v>0</v>
      </c>
      <c r="F54" s="83"/>
      <c r="G54" s="83"/>
      <c r="H54" s="83">
        <f>M54+N54+I54</f>
        <v>0</v>
      </c>
      <c r="I54" s="83">
        <f>J54+K54+L54</f>
        <v>0</v>
      </c>
      <c r="J54" s="83"/>
      <c r="K54" s="83"/>
      <c r="L54" s="83"/>
      <c r="M54" s="83"/>
      <c r="N54" s="83">
        <f>O54+P54+Q54</f>
        <v>0</v>
      </c>
      <c r="O54" s="83"/>
      <c r="P54" s="83"/>
      <c r="Q54" s="83"/>
      <c r="R54" s="84"/>
      <c r="S54" s="85">
        <f t="shared" si="12"/>
        <v>0</v>
      </c>
      <c r="T54" s="83">
        <f>U54+Z54</f>
        <v>639676.79999999993</v>
      </c>
      <c r="U54" s="83">
        <f>V54+W54</f>
        <v>639676.79999999993</v>
      </c>
      <c r="V54" s="83"/>
      <c r="W54" s="85">
        <f>X54+Y54</f>
        <v>639676.79999999993</v>
      </c>
      <c r="X54" s="83"/>
      <c r="Y54" s="83">
        <v>639676.79999999993</v>
      </c>
      <c r="Z54" s="83"/>
      <c r="AA54" s="85">
        <f>V54+Z54</f>
        <v>0</v>
      </c>
      <c r="AB54" s="83"/>
      <c r="AC54" s="83"/>
      <c r="AD54" s="86">
        <f t="shared" si="16"/>
        <v>639676.79999999993</v>
      </c>
    </row>
    <row r="55" spans="1:30" s="87" customFormat="1" x14ac:dyDescent="0.3">
      <c r="A55" s="79">
        <f t="shared" si="17"/>
        <v>46</v>
      </c>
      <c r="B55" s="80" t="s">
        <v>69</v>
      </c>
      <c r="C55" s="82">
        <v>2138157</v>
      </c>
      <c r="D55" s="82"/>
      <c r="E55" s="83">
        <f t="shared" si="7"/>
        <v>0</v>
      </c>
      <c r="F55" s="83"/>
      <c r="G55" s="83"/>
      <c r="H55" s="83">
        <f t="shared" si="11"/>
        <v>2199616.5</v>
      </c>
      <c r="I55" s="83">
        <f t="shared" si="8"/>
        <v>0</v>
      </c>
      <c r="J55" s="83"/>
      <c r="K55" s="83"/>
      <c r="L55" s="83"/>
      <c r="M55" s="83">
        <v>2199616.5</v>
      </c>
      <c r="N55" s="83">
        <f t="shared" si="9"/>
        <v>0</v>
      </c>
      <c r="O55" s="83"/>
      <c r="P55" s="83"/>
      <c r="Q55" s="83"/>
      <c r="R55" s="84"/>
      <c r="S55" s="85">
        <f t="shared" si="12"/>
        <v>2199616.5</v>
      </c>
      <c r="T55" s="83">
        <f t="shared" si="13"/>
        <v>0</v>
      </c>
      <c r="U55" s="83">
        <f t="shared" si="14"/>
        <v>0</v>
      </c>
      <c r="V55" s="83"/>
      <c r="W55" s="85">
        <f t="shared" si="15"/>
        <v>0</v>
      </c>
      <c r="X55" s="83"/>
      <c r="Y55" s="83"/>
      <c r="Z55" s="83"/>
      <c r="AA55" s="85">
        <f t="shared" si="4"/>
        <v>0</v>
      </c>
      <c r="AB55" s="83"/>
      <c r="AC55" s="83"/>
      <c r="AD55" s="86">
        <f t="shared" si="16"/>
        <v>2199616.5</v>
      </c>
    </row>
    <row r="56" spans="1:30" s="87" customFormat="1" x14ac:dyDescent="0.3">
      <c r="A56" s="79">
        <f t="shared" si="17"/>
        <v>47</v>
      </c>
      <c r="B56" s="80" t="s">
        <v>70</v>
      </c>
      <c r="C56" s="82">
        <v>2304002</v>
      </c>
      <c r="D56" s="82"/>
      <c r="E56" s="83">
        <f t="shared" si="7"/>
        <v>0</v>
      </c>
      <c r="F56" s="83"/>
      <c r="G56" s="83"/>
      <c r="H56" s="83">
        <f t="shared" si="11"/>
        <v>834820</v>
      </c>
      <c r="I56" s="83">
        <f t="shared" si="8"/>
        <v>0</v>
      </c>
      <c r="J56" s="83"/>
      <c r="K56" s="83"/>
      <c r="L56" s="83"/>
      <c r="M56" s="83"/>
      <c r="N56" s="83">
        <f t="shared" si="9"/>
        <v>834820</v>
      </c>
      <c r="O56" s="83">
        <v>834820</v>
      </c>
      <c r="P56" s="83"/>
      <c r="Q56" s="83"/>
      <c r="R56" s="84"/>
      <c r="S56" s="85">
        <f t="shared" si="12"/>
        <v>834820</v>
      </c>
      <c r="T56" s="83">
        <f t="shared" si="13"/>
        <v>0</v>
      </c>
      <c r="U56" s="83">
        <f t="shared" si="14"/>
        <v>0</v>
      </c>
      <c r="V56" s="83"/>
      <c r="W56" s="85">
        <f t="shared" si="15"/>
        <v>0</v>
      </c>
      <c r="X56" s="83"/>
      <c r="Y56" s="83"/>
      <c r="Z56" s="83"/>
      <c r="AA56" s="85">
        <f t="shared" si="4"/>
        <v>0</v>
      </c>
      <c r="AB56" s="83"/>
      <c r="AC56" s="83"/>
      <c r="AD56" s="86">
        <f t="shared" si="16"/>
        <v>834820</v>
      </c>
    </row>
    <row r="57" spans="1:30" s="87" customFormat="1" x14ac:dyDescent="0.3">
      <c r="A57" s="79">
        <f t="shared" si="17"/>
        <v>48</v>
      </c>
      <c r="B57" s="80" t="s">
        <v>71</v>
      </c>
      <c r="C57" s="82">
        <v>2304005</v>
      </c>
      <c r="D57" s="82"/>
      <c r="E57" s="83">
        <f t="shared" si="7"/>
        <v>0</v>
      </c>
      <c r="F57" s="83"/>
      <c r="G57" s="83"/>
      <c r="H57" s="83">
        <f t="shared" si="11"/>
        <v>5742814</v>
      </c>
      <c r="I57" s="83">
        <f t="shared" si="8"/>
        <v>0</v>
      </c>
      <c r="J57" s="83"/>
      <c r="K57" s="83"/>
      <c r="L57" s="83"/>
      <c r="M57" s="83"/>
      <c r="N57" s="83">
        <f t="shared" si="9"/>
        <v>5742814</v>
      </c>
      <c r="O57" s="83">
        <v>5742814</v>
      </c>
      <c r="P57" s="83"/>
      <c r="Q57" s="83"/>
      <c r="R57" s="84"/>
      <c r="S57" s="85">
        <f t="shared" si="12"/>
        <v>5742814</v>
      </c>
      <c r="T57" s="83">
        <f t="shared" si="13"/>
        <v>0</v>
      </c>
      <c r="U57" s="83">
        <f t="shared" si="14"/>
        <v>0</v>
      </c>
      <c r="V57" s="83"/>
      <c r="W57" s="85">
        <f t="shared" si="15"/>
        <v>0</v>
      </c>
      <c r="X57" s="83"/>
      <c r="Y57" s="83"/>
      <c r="Z57" s="83"/>
      <c r="AA57" s="85">
        <f t="shared" si="4"/>
        <v>0</v>
      </c>
      <c r="AB57" s="83"/>
      <c r="AC57" s="83"/>
      <c r="AD57" s="86">
        <f t="shared" si="16"/>
        <v>5742814</v>
      </c>
    </row>
    <row r="58" spans="1:30" s="87" customFormat="1" ht="37.5" x14ac:dyDescent="0.3">
      <c r="A58" s="79">
        <f t="shared" si="17"/>
        <v>49</v>
      </c>
      <c r="B58" s="80" t="s">
        <v>72</v>
      </c>
      <c r="C58" s="82">
        <v>2107803</v>
      </c>
      <c r="D58" s="82"/>
      <c r="E58" s="83">
        <f t="shared" si="7"/>
        <v>3021361.1100000003</v>
      </c>
      <c r="F58" s="83">
        <v>2991446.64</v>
      </c>
      <c r="G58" s="83">
        <v>29914.47</v>
      </c>
      <c r="H58" s="83">
        <f t="shared" si="11"/>
        <v>34631988.15566048</v>
      </c>
      <c r="I58" s="83">
        <f t="shared" si="8"/>
        <v>9608364.9556604791</v>
      </c>
      <c r="J58" s="83">
        <v>8409035.3256604802</v>
      </c>
      <c r="K58" s="83">
        <v>697039.20000000007</v>
      </c>
      <c r="L58" s="83">
        <v>502290.43</v>
      </c>
      <c r="M58" s="83">
        <v>209494.5</v>
      </c>
      <c r="N58" s="83">
        <f t="shared" si="9"/>
        <v>24814128.699999999</v>
      </c>
      <c r="O58" s="83">
        <v>23765237.079999998</v>
      </c>
      <c r="P58" s="83">
        <v>377548.5</v>
      </c>
      <c r="Q58" s="83">
        <v>671343.12</v>
      </c>
      <c r="R58" s="84"/>
      <c r="S58" s="85">
        <f t="shared" si="12"/>
        <v>37653349.26566048</v>
      </c>
      <c r="T58" s="83">
        <f t="shared" si="13"/>
        <v>4225864.8599999994</v>
      </c>
      <c r="U58" s="83">
        <f t="shared" si="14"/>
        <v>4225864.8599999994</v>
      </c>
      <c r="V58" s="83"/>
      <c r="W58" s="85">
        <f t="shared" si="15"/>
        <v>4225864.8599999994</v>
      </c>
      <c r="X58" s="83"/>
      <c r="Y58" s="83">
        <v>4225864.8599999994</v>
      </c>
      <c r="Z58" s="83"/>
      <c r="AA58" s="85">
        <f t="shared" si="4"/>
        <v>0</v>
      </c>
      <c r="AB58" s="83"/>
      <c r="AC58" s="83"/>
      <c r="AD58" s="86">
        <f t="shared" si="16"/>
        <v>41879214.125660479</v>
      </c>
    </row>
    <row r="59" spans="1:30" s="87" customFormat="1" ht="56.25" x14ac:dyDescent="0.3">
      <c r="A59" s="79">
        <f t="shared" si="17"/>
        <v>50</v>
      </c>
      <c r="B59" s="80" t="s">
        <v>73</v>
      </c>
      <c r="C59" s="82">
        <v>2223001</v>
      </c>
      <c r="D59" s="82"/>
      <c r="E59" s="83">
        <f t="shared" si="7"/>
        <v>0</v>
      </c>
      <c r="F59" s="83"/>
      <c r="G59" s="83"/>
      <c r="H59" s="83">
        <f t="shared" si="11"/>
        <v>11716518.399999999</v>
      </c>
      <c r="I59" s="83">
        <f t="shared" si="8"/>
        <v>0</v>
      </c>
      <c r="J59" s="83"/>
      <c r="K59" s="83"/>
      <c r="L59" s="83"/>
      <c r="M59" s="83"/>
      <c r="N59" s="83">
        <f t="shared" si="9"/>
        <v>11716518.399999999</v>
      </c>
      <c r="O59" s="83">
        <v>11716518.399999999</v>
      </c>
      <c r="P59" s="83"/>
      <c r="Q59" s="83"/>
      <c r="R59" s="84"/>
      <c r="S59" s="85">
        <f t="shared" si="12"/>
        <v>11716518.399999999</v>
      </c>
      <c r="T59" s="83">
        <f t="shared" si="13"/>
        <v>159757902.61199999</v>
      </c>
      <c r="U59" s="83">
        <f t="shared" si="14"/>
        <v>159757902.61199999</v>
      </c>
      <c r="V59" s="83">
        <v>131695239.31200001</v>
      </c>
      <c r="W59" s="85">
        <f t="shared" si="15"/>
        <v>28062663.299999997</v>
      </c>
      <c r="X59" s="83">
        <v>28062663.299999997</v>
      </c>
      <c r="Y59" s="83"/>
      <c r="Z59" s="83"/>
      <c r="AA59" s="85">
        <f t="shared" si="4"/>
        <v>131695239.31200001</v>
      </c>
      <c r="AB59" s="83"/>
      <c r="AC59" s="83"/>
      <c r="AD59" s="86">
        <f t="shared" si="16"/>
        <v>171474421.01199999</v>
      </c>
    </row>
    <row r="60" spans="1:30" s="87" customFormat="1" ht="23.85" customHeight="1" x14ac:dyDescent="0.3">
      <c r="A60" s="79">
        <f t="shared" si="17"/>
        <v>51</v>
      </c>
      <c r="B60" s="80" t="s">
        <v>74</v>
      </c>
      <c r="C60" s="82">
        <v>2138162</v>
      </c>
      <c r="D60" s="82"/>
      <c r="E60" s="83">
        <f t="shared" si="7"/>
        <v>0</v>
      </c>
      <c r="F60" s="83"/>
      <c r="G60" s="83"/>
      <c r="H60" s="83">
        <f t="shared" si="11"/>
        <v>128542430.92794439</v>
      </c>
      <c r="I60" s="83">
        <f t="shared" si="8"/>
        <v>0</v>
      </c>
      <c r="J60" s="83"/>
      <c r="K60" s="83"/>
      <c r="L60" s="83"/>
      <c r="M60" s="83">
        <v>128200178.92794439</v>
      </c>
      <c r="N60" s="83">
        <f t="shared" si="9"/>
        <v>342252</v>
      </c>
      <c r="O60" s="83">
        <v>342252</v>
      </c>
      <c r="P60" s="83"/>
      <c r="Q60" s="83"/>
      <c r="R60" s="84"/>
      <c r="S60" s="85">
        <f t="shared" si="12"/>
        <v>128542430.92794439</v>
      </c>
      <c r="T60" s="83">
        <f t="shared" si="13"/>
        <v>0</v>
      </c>
      <c r="U60" s="83">
        <f t="shared" si="14"/>
        <v>0</v>
      </c>
      <c r="V60" s="83"/>
      <c r="W60" s="85">
        <f t="shared" si="15"/>
        <v>0</v>
      </c>
      <c r="X60" s="83"/>
      <c r="Y60" s="83"/>
      <c r="Z60" s="83"/>
      <c r="AA60" s="85">
        <f t="shared" si="4"/>
        <v>0</v>
      </c>
      <c r="AB60" s="83"/>
      <c r="AC60" s="83"/>
      <c r="AD60" s="86">
        <f t="shared" si="16"/>
        <v>128542430.92794439</v>
      </c>
    </row>
    <row r="61" spans="1:30" s="87" customFormat="1" ht="37.5" x14ac:dyDescent="0.3">
      <c r="A61" s="79">
        <f t="shared" si="17"/>
        <v>52</v>
      </c>
      <c r="B61" s="80" t="s">
        <v>75</v>
      </c>
      <c r="C61" s="82">
        <v>2306172</v>
      </c>
      <c r="D61" s="82"/>
      <c r="E61" s="83">
        <f t="shared" si="7"/>
        <v>0</v>
      </c>
      <c r="F61" s="83"/>
      <c r="G61" s="83"/>
      <c r="H61" s="83">
        <f t="shared" si="11"/>
        <v>3123477.3638372086</v>
      </c>
      <c r="I61" s="83">
        <f t="shared" si="8"/>
        <v>0</v>
      </c>
      <c r="J61" s="83"/>
      <c r="K61" s="83"/>
      <c r="L61" s="83"/>
      <c r="M61" s="83">
        <v>3123477.3638372086</v>
      </c>
      <c r="N61" s="83">
        <f t="shared" si="9"/>
        <v>0</v>
      </c>
      <c r="O61" s="83"/>
      <c r="P61" s="83"/>
      <c r="Q61" s="83"/>
      <c r="R61" s="84"/>
      <c r="S61" s="85">
        <f t="shared" si="12"/>
        <v>3123477.3638372086</v>
      </c>
      <c r="T61" s="83">
        <f t="shared" si="13"/>
        <v>0</v>
      </c>
      <c r="U61" s="83">
        <f t="shared" si="14"/>
        <v>0</v>
      </c>
      <c r="V61" s="83"/>
      <c r="W61" s="85">
        <f t="shared" si="15"/>
        <v>0</v>
      </c>
      <c r="X61" s="83"/>
      <c r="Y61" s="83"/>
      <c r="Z61" s="83"/>
      <c r="AA61" s="85">
        <f t="shared" si="4"/>
        <v>0</v>
      </c>
      <c r="AB61" s="83"/>
      <c r="AC61" s="83"/>
      <c r="AD61" s="86">
        <f t="shared" si="16"/>
        <v>3123477.3638372086</v>
      </c>
    </row>
    <row r="62" spans="1:30" s="87" customFormat="1" ht="37.5" x14ac:dyDescent="0.3">
      <c r="A62" s="79">
        <f t="shared" si="17"/>
        <v>53</v>
      </c>
      <c r="B62" s="80" t="s">
        <v>76</v>
      </c>
      <c r="C62" s="82">
        <v>2107176</v>
      </c>
      <c r="D62" s="82"/>
      <c r="E62" s="83">
        <f t="shared" si="7"/>
        <v>0</v>
      </c>
      <c r="F62" s="83"/>
      <c r="G62" s="83"/>
      <c r="H62" s="83">
        <f t="shared" si="11"/>
        <v>2516920</v>
      </c>
      <c r="I62" s="83">
        <f t="shared" si="8"/>
        <v>0</v>
      </c>
      <c r="J62" s="83"/>
      <c r="K62" s="83"/>
      <c r="L62" s="83"/>
      <c r="M62" s="83"/>
      <c r="N62" s="83">
        <f t="shared" si="9"/>
        <v>2516920</v>
      </c>
      <c r="O62" s="83">
        <v>2516920</v>
      </c>
      <c r="P62" s="83"/>
      <c r="Q62" s="83"/>
      <c r="R62" s="84"/>
      <c r="S62" s="85">
        <f t="shared" si="12"/>
        <v>2516920</v>
      </c>
      <c r="T62" s="83">
        <f t="shared" si="13"/>
        <v>0</v>
      </c>
      <c r="U62" s="83">
        <f t="shared" si="14"/>
        <v>0</v>
      </c>
      <c r="V62" s="83"/>
      <c r="W62" s="85">
        <f t="shared" si="15"/>
        <v>0</v>
      </c>
      <c r="X62" s="83"/>
      <c r="Y62" s="83"/>
      <c r="Z62" s="83"/>
      <c r="AA62" s="85">
        <f t="shared" si="4"/>
        <v>0</v>
      </c>
      <c r="AB62" s="83"/>
      <c r="AC62" s="83"/>
      <c r="AD62" s="86">
        <f t="shared" si="16"/>
        <v>2516920</v>
      </c>
    </row>
    <row r="63" spans="1:30" s="87" customFormat="1" x14ac:dyDescent="0.3">
      <c r="A63" s="79">
        <f t="shared" si="17"/>
        <v>54</v>
      </c>
      <c r="B63" s="80" t="s">
        <v>77</v>
      </c>
      <c r="C63" s="82">
        <v>2106185</v>
      </c>
      <c r="D63" s="82"/>
      <c r="E63" s="83">
        <f t="shared" si="7"/>
        <v>0</v>
      </c>
      <c r="F63" s="83"/>
      <c r="G63" s="83"/>
      <c r="H63" s="83">
        <f t="shared" si="11"/>
        <v>2731544.8561038962</v>
      </c>
      <c r="I63" s="83">
        <f t="shared" si="8"/>
        <v>0</v>
      </c>
      <c r="J63" s="83"/>
      <c r="K63" s="83"/>
      <c r="L63" s="83"/>
      <c r="M63" s="83">
        <v>2731544.8561038962</v>
      </c>
      <c r="N63" s="83">
        <f t="shared" si="9"/>
        <v>0</v>
      </c>
      <c r="O63" s="83"/>
      <c r="P63" s="83"/>
      <c r="Q63" s="83"/>
      <c r="R63" s="84"/>
      <c r="S63" s="85">
        <f t="shared" si="12"/>
        <v>2731544.8561038962</v>
      </c>
      <c r="T63" s="83">
        <f t="shared" si="13"/>
        <v>0</v>
      </c>
      <c r="U63" s="83">
        <f t="shared" si="14"/>
        <v>0</v>
      </c>
      <c r="V63" s="83"/>
      <c r="W63" s="85">
        <f t="shared" si="15"/>
        <v>0</v>
      </c>
      <c r="X63" s="83"/>
      <c r="Y63" s="83"/>
      <c r="Z63" s="83"/>
      <c r="AA63" s="85">
        <f t="shared" si="4"/>
        <v>0</v>
      </c>
      <c r="AB63" s="83"/>
      <c r="AC63" s="83"/>
      <c r="AD63" s="86">
        <f t="shared" si="16"/>
        <v>2731544.8561038962</v>
      </c>
    </row>
    <row r="64" spans="1:30" s="87" customFormat="1" x14ac:dyDescent="0.3">
      <c r="A64" s="79">
        <f t="shared" si="17"/>
        <v>55</v>
      </c>
      <c r="B64" s="80" t="s">
        <v>78</v>
      </c>
      <c r="C64" s="82">
        <v>2238211</v>
      </c>
      <c r="D64" s="82"/>
      <c r="E64" s="83">
        <f t="shared" si="7"/>
        <v>0</v>
      </c>
      <c r="F64" s="83"/>
      <c r="G64" s="83"/>
      <c r="H64" s="83">
        <f t="shared" si="11"/>
        <v>22023978.300000001</v>
      </c>
      <c r="I64" s="83">
        <f t="shared" si="8"/>
        <v>0</v>
      </c>
      <c r="J64" s="83"/>
      <c r="K64" s="83"/>
      <c r="L64" s="83"/>
      <c r="M64" s="83">
        <v>8320190.2999999998</v>
      </c>
      <c r="N64" s="83">
        <f t="shared" si="9"/>
        <v>13703788</v>
      </c>
      <c r="O64" s="83">
        <v>13703788</v>
      </c>
      <c r="P64" s="83"/>
      <c r="Q64" s="83"/>
      <c r="R64" s="84"/>
      <c r="S64" s="85">
        <f t="shared" si="12"/>
        <v>22023978.300000001</v>
      </c>
      <c r="T64" s="83">
        <f t="shared" si="13"/>
        <v>0</v>
      </c>
      <c r="U64" s="83">
        <f t="shared" si="14"/>
        <v>0</v>
      </c>
      <c r="V64" s="83"/>
      <c r="W64" s="85">
        <f t="shared" si="15"/>
        <v>0</v>
      </c>
      <c r="X64" s="83"/>
      <c r="Y64" s="83"/>
      <c r="Z64" s="83"/>
      <c r="AA64" s="85">
        <f t="shared" si="4"/>
        <v>0</v>
      </c>
      <c r="AB64" s="83"/>
      <c r="AC64" s="83"/>
      <c r="AD64" s="86">
        <f t="shared" si="16"/>
        <v>22023978.300000001</v>
      </c>
    </row>
    <row r="65" spans="1:30" s="87" customFormat="1" ht="37.5" x14ac:dyDescent="0.3">
      <c r="A65" s="79">
        <f t="shared" si="17"/>
        <v>56</v>
      </c>
      <c r="B65" s="80" t="s">
        <v>80</v>
      </c>
      <c r="C65" s="82">
        <v>2138237</v>
      </c>
      <c r="D65" s="82"/>
      <c r="E65" s="83">
        <f t="shared" si="7"/>
        <v>0</v>
      </c>
      <c r="F65" s="83"/>
      <c r="G65" s="83"/>
      <c r="H65" s="83">
        <f t="shared" si="11"/>
        <v>517780</v>
      </c>
      <c r="I65" s="83">
        <f t="shared" si="8"/>
        <v>0</v>
      </c>
      <c r="J65" s="83"/>
      <c r="K65" s="83"/>
      <c r="L65" s="83"/>
      <c r="M65" s="83">
        <v>517780</v>
      </c>
      <c r="N65" s="83">
        <f t="shared" si="9"/>
        <v>0</v>
      </c>
      <c r="O65" s="83"/>
      <c r="P65" s="83"/>
      <c r="Q65" s="83"/>
      <c r="R65" s="84"/>
      <c r="S65" s="85">
        <f t="shared" si="12"/>
        <v>517780</v>
      </c>
      <c r="T65" s="83">
        <f t="shared" si="13"/>
        <v>49445033.160960004</v>
      </c>
      <c r="U65" s="83">
        <f t="shared" si="14"/>
        <v>49445033.160960004</v>
      </c>
      <c r="V65" s="83"/>
      <c r="W65" s="85">
        <f t="shared" si="15"/>
        <v>49445033.160960004</v>
      </c>
      <c r="X65" s="83"/>
      <c r="Y65" s="83">
        <v>49445033.160960004</v>
      </c>
      <c r="Z65" s="83"/>
      <c r="AA65" s="85">
        <f t="shared" si="4"/>
        <v>0</v>
      </c>
      <c r="AB65" s="83"/>
      <c r="AC65" s="83"/>
      <c r="AD65" s="86">
        <f t="shared" si="16"/>
        <v>49962813.160960004</v>
      </c>
    </row>
    <row r="66" spans="1:30" s="87" customFormat="1" x14ac:dyDescent="0.3">
      <c r="A66" s="79">
        <f t="shared" si="17"/>
        <v>57</v>
      </c>
      <c r="B66" s="80" t="s">
        <v>81</v>
      </c>
      <c r="C66" s="82">
        <v>2338217</v>
      </c>
      <c r="D66" s="82"/>
      <c r="E66" s="83">
        <f t="shared" si="7"/>
        <v>0</v>
      </c>
      <c r="F66" s="83"/>
      <c r="G66" s="83"/>
      <c r="H66" s="83">
        <f t="shared" si="11"/>
        <v>585620</v>
      </c>
      <c r="I66" s="83">
        <f t="shared" si="8"/>
        <v>0</v>
      </c>
      <c r="J66" s="83"/>
      <c r="K66" s="83"/>
      <c r="L66" s="83"/>
      <c r="M66" s="83"/>
      <c r="N66" s="83">
        <f t="shared" si="9"/>
        <v>585620</v>
      </c>
      <c r="O66" s="83">
        <v>585620</v>
      </c>
      <c r="P66" s="83"/>
      <c r="Q66" s="83"/>
      <c r="R66" s="84"/>
      <c r="S66" s="85">
        <f t="shared" si="12"/>
        <v>585620</v>
      </c>
      <c r="T66" s="83">
        <f t="shared" si="13"/>
        <v>0</v>
      </c>
      <c r="U66" s="83">
        <f t="shared" si="14"/>
        <v>0</v>
      </c>
      <c r="V66" s="83"/>
      <c r="W66" s="85">
        <f t="shared" si="15"/>
        <v>0</v>
      </c>
      <c r="X66" s="83"/>
      <c r="Y66" s="83"/>
      <c r="Z66" s="83"/>
      <c r="AA66" s="85">
        <f t="shared" si="4"/>
        <v>0</v>
      </c>
      <c r="AB66" s="83"/>
      <c r="AC66" s="83"/>
      <c r="AD66" s="86">
        <f t="shared" si="16"/>
        <v>585620</v>
      </c>
    </row>
    <row r="67" spans="1:30" s="87" customFormat="1" x14ac:dyDescent="0.3">
      <c r="A67" s="79">
        <f t="shared" si="17"/>
        <v>58</v>
      </c>
      <c r="B67" s="80" t="s">
        <v>82</v>
      </c>
      <c r="C67" s="93">
        <v>2301194</v>
      </c>
      <c r="D67" s="82">
        <v>1</v>
      </c>
      <c r="E67" s="83">
        <f t="shared" si="7"/>
        <v>0</v>
      </c>
      <c r="F67" s="83"/>
      <c r="G67" s="83"/>
      <c r="H67" s="83">
        <f t="shared" si="11"/>
        <v>4294402</v>
      </c>
      <c r="I67" s="83">
        <f t="shared" si="8"/>
        <v>0</v>
      </c>
      <c r="J67" s="83"/>
      <c r="K67" s="83"/>
      <c r="L67" s="83"/>
      <c r="M67" s="83">
        <f>1299291-409</f>
        <v>1298882</v>
      </c>
      <c r="N67" s="83">
        <f t="shared" si="9"/>
        <v>2995520</v>
      </c>
      <c r="O67" s="83">
        <v>2995520</v>
      </c>
      <c r="P67" s="83"/>
      <c r="Q67" s="83"/>
      <c r="R67" s="84"/>
      <c r="S67" s="85">
        <f t="shared" si="12"/>
        <v>4294402</v>
      </c>
      <c r="T67" s="83">
        <f t="shared" si="13"/>
        <v>0</v>
      </c>
      <c r="U67" s="83">
        <f t="shared" si="14"/>
        <v>0</v>
      </c>
      <c r="V67" s="83"/>
      <c r="W67" s="85">
        <f t="shared" si="15"/>
        <v>0</v>
      </c>
      <c r="X67" s="83"/>
      <c r="Y67" s="83"/>
      <c r="Z67" s="83"/>
      <c r="AA67" s="85">
        <f t="shared" si="4"/>
        <v>0</v>
      </c>
      <c r="AB67" s="83"/>
      <c r="AC67" s="83"/>
      <c r="AD67" s="86">
        <f t="shared" si="16"/>
        <v>4294402</v>
      </c>
    </row>
    <row r="68" spans="1:30" s="87" customFormat="1" x14ac:dyDescent="0.3">
      <c r="A68" s="79">
        <f t="shared" si="17"/>
        <v>59</v>
      </c>
      <c r="B68" s="80" t="s">
        <v>83</v>
      </c>
      <c r="C68" s="93">
        <v>2138235</v>
      </c>
      <c r="D68" s="82"/>
      <c r="E68" s="83">
        <f t="shared" si="7"/>
        <v>0</v>
      </c>
      <c r="F68" s="83"/>
      <c r="G68" s="83"/>
      <c r="H68" s="83">
        <f t="shared" si="11"/>
        <v>825826.76923076925</v>
      </c>
      <c r="I68" s="83">
        <f t="shared" si="8"/>
        <v>0</v>
      </c>
      <c r="J68" s="83"/>
      <c r="K68" s="83"/>
      <c r="L68" s="83"/>
      <c r="M68" s="83">
        <v>240206.76923076922</v>
      </c>
      <c r="N68" s="83">
        <f t="shared" si="9"/>
        <v>585620</v>
      </c>
      <c r="O68" s="83">
        <v>585620</v>
      </c>
      <c r="P68" s="83"/>
      <c r="Q68" s="83"/>
      <c r="R68" s="84"/>
      <c r="S68" s="85">
        <f t="shared" si="12"/>
        <v>825826.76923076925</v>
      </c>
      <c r="T68" s="83">
        <f t="shared" si="13"/>
        <v>0</v>
      </c>
      <c r="U68" s="83">
        <f t="shared" si="14"/>
        <v>0</v>
      </c>
      <c r="V68" s="83"/>
      <c r="W68" s="85">
        <f t="shared" si="15"/>
        <v>0</v>
      </c>
      <c r="X68" s="83"/>
      <c r="Y68" s="83"/>
      <c r="Z68" s="83"/>
      <c r="AA68" s="85">
        <f t="shared" si="4"/>
        <v>0</v>
      </c>
      <c r="AB68" s="83"/>
      <c r="AC68" s="83"/>
      <c r="AD68" s="86">
        <f t="shared" si="16"/>
        <v>825826.76923076925</v>
      </c>
    </row>
    <row r="69" spans="1:30" s="87" customFormat="1" x14ac:dyDescent="0.3">
      <c r="A69" s="79">
        <f t="shared" si="17"/>
        <v>60</v>
      </c>
      <c r="B69" s="80" t="s">
        <v>84</v>
      </c>
      <c r="C69" s="93">
        <v>2138230</v>
      </c>
      <c r="D69" s="82"/>
      <c r="E69" s="83">
        <f t="shared" si="7"/>
        <v>0</v>
      </c>
      <c r="F69" s="83"/>
      <c r="G69" s="83"/>
      <c r="H69" s="83">
        <f t="shared" si="11"/>
        <v>0</v>
      </c>
      <c r="I69" s="83">
        <f t="shared" si="8"/>
        <v>0</v>
      </c>
      <c r="J69" s="83"/>
      <c r="K69" s="83"/>
      <c r="L69" s="83"/>
      <c r="M69" s="83"/>
      <c r="N69" s="83">
        <f t="shared" si="9"/>
        <v>0</v>
      </c>
      <c r="O69" s="83"/>
      <c r="P69" s="83"/>
      <c r="Q69" s="83"/>
      <c r="R69" s="84"/>
      <c r="S69" s="85">
        <f t="shared" si="12"/>
        <v>0</v>
      </c>
      <c r="T69" s="83">
        <f t="shared" si="13"/>
        <v>0</v>
      </c>
      <c r="U69" s="83">
        <f t="shared" si="14"/>
        <v>0</v>
      </c>
      <c r="V69" s="83"/>
      <c r="W69" s="85">
        <f t="shared" si="15"/>
        <v>0</v>
      </c>
      <c r="X69" s="83"/>
      <c r="Y69" s="83"/>
      <c r="Z69" s="83"/>
      <c r="AA69" s="85">
        <f t="shared" si="4"/>
        <v>0</v>
      </c>
      <c r="AB69" s="83"/>
      <c r="AC69" s="83">
        <v>30823.1</v>
      </c>
      <c r="AD69" s="86">
        <f t="shared" si="16"/>
        <v>30823.1</v>
      </c>
    </row>
    <row r="70" spans="1:30" s="87" customFormat="1" x14ac:dyDescent="0.3">
      <c r="A70" s="79">
        <f t="shared" si="17"/>
        <v>61</v>
      </c>
      <c r="B70" s="80" t="s">
        <v>85</v>
      </c>
      <c r="C70" s="93">
        <v>2138231</v>
      </c>
      <c r="D70" s="82"/>
      <c r="E70" s="83">
        <f t="shared" si="7"/>
        <v>0</v>
      </c>
      <c r="F70" s="83"/>
      <c r="G70" s="83"/>
      <c r="H70" s="83">
        <f t="shared" si="11"/>
        <v>0</v>
      </c>
      <c r="I70" s="83">
        <f t="shared" si="8"/>
        <v>0</v>
      </c>
      <c r="J70" s="83"/>
      <c r="K70" s="83"/>
      <c r="L70" s="83"/>
      <c r="M70" s="83"/>
      <c r="N70" s="83">
        <f t="shared" si="9"/>
        <v>0</v>
      </c>
      <c r="O70" s="83"/>
      <c r="P70" s="83"/>
      <c r="Q70" s="83"/>
      <c r="R70" s="84"/>
      <c r="S70" s="85">
        <f t="shared" si="12"/>
        <v>0</v>
      </c>
      <c r="T70" s="83">
        <f t="shared" si="13"/>
        <v>0</v>
      </c>
      <c r="U70" s="83">
        <f t="shared" si="14"/>
        <v>0</v>
      </c>
      <c r="V70" s="83"/>
      <c r="W70" s="85">
        <f t="shared" si="15"/>
        <v>0</v>
      </c>
      <c r="X70" s="83"/>
      <c r="Y70" s="83"/>
      <c r="Z70" s="83"/>
      <c r="AA70" s="85">
        <f t="shared" si="4"/>
        <v>0</v>
      </c>
      <c r="AB70" s="83"/>
      <c r="AC70" s="83">
        <v>38800266.359999999</v>
      </c>
      <c r="AD70" s="86">
        <f t="shared" si="16"/>
        <v>38800266.359999999</v>
      </c>
    </row>
    <row r="71" spans="1:30" s="87" customFormat="1" x14ac:dyDescent="0.3">
      <c r="A71" s="79">
        <f t="shared" si="17"/>
        <v>62</v>
      </c>
      <c r="B71" s="80" t="s">
        <v>148</v>
      </c>
      <c r="C71" s="93">
        <v>2138243</v>
      </c>
      <c r="D71" s="82"/>
      <c r="E71" s="83">
        <f t="shared" si="7"/>
        <v>0</v>
      </c>
      <c r="F71" s="83"/>
      <c r="G71" s="83"/>
      <c r="H71" s="83">
        <f t="shared" si="11"/>
        <v>0</v>
      </c>
      <c r="I71" s="83">
        <f t="shared" si="8"/>
        <v>0</v>
      </c>
      <c r="J71" s="83"/>
      <c r="K71" s="83"/>
      <c r="L71" s="83"/>
      <c r="M71" s="83"/>
      <c r="N71" s="83">
        <f t="shared" si="9"/>
        <v>0</v>
      </c>
      <c r="O71" s="83"/>
      <c r="P71" s="83"/>
      <c r="Q71" s="83"/>
      <c r="R71" s="84"/>
      <c r="S71" s="85">
        <f t="shared" si="12"/>
        <v>0</v>
      </c>
      <c r="T71" s="83">
        <f t="shared" ref="T71:T108" si="18">U71+Z71</f>
        <v>364477.5</v>
      </c>
      <c r="U71" s="83">
        <f t="shared" ref="U71:U108" si="19">V71+W71</f>
        <v>364477.5</v>
      </c>
      <c r="V71" s="83"/>
      <c r="W71" s="85">
        <f t="shared" ref="W71:W122" si="20">X71+Y71</f>
        <v>364477.5</v>
      </c>
      <c r="X71" s="83"/>
      <c r="Y71" s="83">
        <v>364477.5</v>
      </c>
      <c r="Z71" s="83"/>
      <c r="AA71" s="85">
        <f t="shared" si="4"/>
        <v>0</v>
      </c>
      <c r="AB71" s="83"/>
      <c r="AC71" s="83">
        <v>32364.25</v>
      </c>
      <c r="AD71" s="86">
        <f t="shared" si="16"/>
        <v>396841.75</v>
      </c>
    </row>
    <row r="72" spans="1:30" s="87" customFormat="1" x14ac:dyDescent="0.3">
      <c r="A72" s="79">
        <f t="shared" si="17"/>
        <v>63</v>
      </c>
      <c r="B72" s="80" t="s">
        <v>150</v>
      </c>
      <c r="C72" s="93">
        <v>2138246</v>
      </c>
      <c r="D72" s="82"/>
      <c r="E72" s="83">
        <f t="shared" si="7"/>
        <v>0</v>
      </c>
      <c r="F72" s="83"/>
      <c r="G72" s="83"/>
      <c r="H72" s="83">
        <f t="shared" ref="H72:H82" si="21">M72+N72+I72</f>
        <v>286188.40000000002</v>
      </c>
      <c r="I72" s="83">
        <f t="shared" si="8"/>
        <v>0</v>
      </c>
      <c r="J72" s="83"/>
      <c r="K72" s="83"/>
      <c r="L72" s="83"/>
      <c r="M72" s="83">
        <v>286188.40000000002</v>
      </c>
      <c r="N72" s="83">
        <f t="shared" si="9"/>
        <v>0</v>
      </c>
      <c r="O72" s="83"/>
      <c r="P72" s="83"/>
      <c r="Q72" s="83"/>
      <c r="R72" s="84"/>
      <c r="S72" s="85">
        <f t="shared" si="12"/>
        <v>286188.40000000002</v>
      </c>
      <c r="T72" s="83">
        <f t="shared" si="18"/>
        <v>0</v>
      </c>
      <c r="U72" s="83">
        <f t="shared" si="19"/>
        <v>0</v>
      </c>
      <c r="V72" s="83"/>
      <c r="W72" s="85">
        <f t="shared" si="20"/>
        <v>0</v>
      </c>
      <c r="X72" s="83"/>
      <c r="Y72" s="83"/>
      <c r="Z72" s="83"/>
      <c r="AA72" s="85">
        <f t="shared" ref="AA72:AA122" si="22">V72+Z72</f>
        <v>0</v>
      </c>
      <c r="AB72" s="83"/>
      <c r="AC72" s="83"/>
      <c r="AD72" s="86">
        <f t="shared" si="16"/>
        <v>286188.40000000002</v>
      </c>
    </row>
    <row r="73" spans="1:30" s="87" customFormat="1" x14ac:dyDescent="0.3">
      <c r="A73" s="79">
        <f t="shared" si="17"/>
        <v>64</v>
      </c>
      <c r="B73" s="80" t="s">
        <v>151</v>
      </c>
      <c r="C73" s="93">
        <v>2138247</v>
      </c>
      <c r="D73" s="82"/>
      <c r="E73" s="83">
        <f t="shared" ref="E73:E123" si="23">F73+G73</f>
        <v>0</v>
      </c>
      <c r="F73" s="83"/>
      <c r="G73" s="83"/>
      <c r="H73" s="83">
        <f t="shared" si="21"/>
        <v>499289.23</v>
      </c>
      <c r="I73" s="83">
        <f t="shared" ref="I73:I123" si="24">J73+K73+L73</f>
        <v>0</v>
      </c>
      <c r="J73" s="83"/>
      <c r="K73" s="83"/>
      <c r="L73" s="83"/>
      <c r="M73" s="83">
        <v>499289.23</v>
      </c>
      <c r="N73" s="83">
        <f t="shared" ref="N73:N122" si="25">O73+P73+Q73</f>
        <v>0</v>
      </c>
      <c r="O73" s="83"/>
      <c r="P73" s="83"/>
      <c r="Q73" s="83"/>
      <c r="R73" s="84"/>
      <c r="S73" s="85">
        <f t="shared" si="12"/>
        <v>499289.23</v>
      </c>
      <c r="T73" s="83">
        <f t="shared" si="18"/>
        <v>0</v>
      </c>
      <c r="U73" s="83">
        <f t="shared" si="19"/>
        <v>0</v>
      </c>
      <c r="V73" s="83"/>
      <c r="W73" s="85">
        <f t="shared" si="20"/>
        <v>0</v>
      </c>
      <c r="X73" s="83"/>
      <c r="Y73" s="83"/>
      <c r="Z73" s="83"/>
      <c r="AA73" s="85">
        <f t="shared" si="22"/>
        <v>0</v>
      </c>
      <c r="AB73" s="83"/>
      <c r="AC73" s="83"/>
      <c r="AD73" s="86">
        <f t="shared" si="16"/>
        <v>499289.23</v>
      </c>
    </row>
    <row r="74" spans="1:30" s="87" customFormat="1" x14ac:dyDescent="0.3">
      <c r="A74" s="79">
        <f t="shared" si="17"/>
        <v>65</v>
      </c>
      <c r="B74" s="80" t="s">
        <v>162</v>
      </c>
      <c r="C74" s="93">
        <v>2138225</v>
      </c>
      <c r="D74" s="82"/>
      <c r="E74" s="83">
        <f t="shared" si="23"/>
        <v>0</v>
      </c>
      <c r="F74" s="83"/>
      <c r="G74" s="83"/>
      <c r="H74" s="83">
        <f t="shared" si="21"/>
        <v>0</v>
      </c>
      <c r="I74" s="83">
        <f t="shared" si="24"/>
        <v>0</v>
      </c>
      <c r="J74" s="83"/>
      <c r="K74" s="83"/>
      <c r="L74" s="83"/>
      <c r="M74" s="83"/>
      <c r="N74" s="83">
        <f t="shared" si="25"/>
        <v>0</v>
      </c>
      <c r="O74" s="83"/>
      <c r="P74" s="83"/>
      <c r="Q74" s="83"/>
      <c r="R74" s="84"/>
      <c r="S74" s="85">
        <f t="shared" ref="S74:S105" si="26">E74+H74+R74</f>
        <v>0</v>
      </c>
      <c r="T74" s="83">
        <f t="shared" si="18"/>
        <v>0</v>
      </c>
      <c r="U74" s="83">
        <f t="shared" si="19"/>
        <v>0</v>
      </c>
      <c r="V74" s="83"/>
      <c r="W74" s="85">
        <f t="shared" si="20"/>
        <v>0</v>
      </c>
      <c r="X74" s="83"/>
      <c r="Y74" s="83"/>
      <c r="Z74" s="83"/>
      <c r="AA74" s="85">
        <f t="shared" si="22"/>
        <v>0</v>
      </c>
      <c r="AB74" s="83"/>
      <c r="AC74" s="83"/>
      <c r="AD74" s="89">
        <f t="shared" ref="AD74:AD105" si="27">E74+H74+R74+T74+AB74+AC74</f>
        <v>0</v>
      </c>
    </row>
    <row r="75" spans="1:30" s="87" customFormat="1" x14ac:dyDescent="0.3">
      <c r="A75" s="79">
        <f t="shared" si="17"/>
        <v>66</v>
      </c>
      <c r="B75" s="80" t="s">
        <v>171</v>
      </c>
      <c r="C75" s="93">
        <v>2138248</v>
      </c>
      <c r="D75" s="82"/>
      <c r="E75" s="83">
        <f t="shared" si="23"/>
        <v>0</v>
      </c>
      <c r="F75" s="83"/>
      <c r="G75" s="83"/>
      <c r="H75" s="83">
        <f t="shared" si="21"/>
        <v>205672.5</v>
      </c>
      <c r="I75" s="83">
        <f t="shared" si="24"/>
        <v>0</v>
      </c>
      <c r="J75" s="83"/>
      <c r="K75" s="83"/>
      <c r="L75" s="83"/>
      <c r="M75" s="83">
        <v>30127</v>
      </c>
      <c r="N75" s="83">
        <f t="shared" si="25"/>
        <v>175545.5</v>
      </c>
      <c r="O75" s="83">
        <v>175545.5</v>
      </c>
      <c r="P75" s="83"/>
      <c r="Q75" s="83"/>
      <c r="R75" s="84"/>
      <c r="S75" s="85">
        <f t="shared" si="26"/>
        <v>205672.5</v>
      </c>
      <c r="T75" s="83">
        <f t="shared" si="18"/>
        <v>15844626</v>
      </c>
      <c r="U75" s="83">
        <f t="shared" si="19"/>
        <v>15844626</v>
      </c>
      <c r="V75" s="83"/>
      <c r="W75" s="85">
        <f t="shared" si="20"/>
        <v>15844626</v>
      </c>
      <c r="X75" s="83"/>
      <c r="Y75" s="83">
        <v>15844626</v>
      </c>
      <c r="Z75" s="83"/>
      <c r="AA75" s="85">
        <f t="shared" si="22"/>
        <v>0</v>
      </c>
      <c r="AB75" s="83"/>
      <c r="AC75" s="83"/>
      <c r="AD75" s="86">
        <f t="shared" si="27"/>
        <v>16050298.5</v>
      </c>
    </row>
    <row r="76" spans="1:30" s="87" customFormat="1" x14ac:dyDescent="0.3">
      <c r="A76" s="79">
        <f t="shared" si="17"/>
        <v>67</v>
      </c>
      <c r="B76" s="80" t="s">
        <v>164</v>
      </c>
      <c r="C76" s="93">
        <v>2138229</v>
      </c>
      <c r="D76" s="82"/>
      <c r="E76" s="83">
        <f t="shared" si="23"/>
        <v>0</v>
      </c>
      <c r="F76" s="83"/>
      <c r="G76" s="83"/>
      <c r="H76" s="83">
        <f t="shared" si="21"/>
        <v>59920.000000000007</v>
      </c>
      <c r="I76" s="83">
        <f t="shared" si="24"/>
        <v>0</v>
      </c>
      <c r="J76" s="83"/>
      <c r="K76" s="83"/>
      <c r="L76" s="83"/>
      <c r="M76" s="83">
        <v>59920.000000000007</v>
      </c>
      <c r="N76" s="83">
        <f t="shared" si="25"/>
        <v>0</v>
      </c>
      <c r="O76" s="83"/>
      <c r="P76" s="83"/>
      <c r="Q76" s="83"/>
      <c r="R76" s="84"/>
      <c r="S76" s="85">
        <f t="shared" si="26"/>
        <v>59920.000000000007</v>
      </c>
      <c r="T76" s="83">
        <f t="shared" si="18"/>
        <v>0</v>
      </c>
      <c r="U76" s="83">
        <f t="shared" si="19"/>
        <v>0</v>
      </c>
      <c r="V76" s="83"/>
      <c r="W76" s="85">
        <f t="shared" si="20"/>
        <v>0</v>
      </c>
      <c r="X76" s="83"/>
      <c r="Y76" s="83"/>
      <c r="Z76" s="83"/>
      <c r="AA76" s="85">
        <f t="shared" si="22"/>
        <v>0</v>
      </c>
      <c r="AB76" s="83"/>
      <c r="AC76" s="83"/>
      <c r="AD76" s="86">
        <f t="shared" si="27"/>
        <v>59920.000000000007</v>
      </c>
    </row>
    <row r="77" spans="1:30" s="87" customFormat="1" x14ac:dyDescent="0.3">
      <c r="A77" s="79">
        <f t="shared" si="17"/>
        <v>68</v>
      </c>
      <c r="B77" s="80" t="s">
        <v>170</v>
      </c>
      <c r="C77" s="93">
        <v>2338199</v>
      </c>
      <c r="D77" s="82"/>
      <c r="E77" s="83">
        <f t="shared" si="23"/>
        <v>0</v>
      </c>
      <c r="F77" s="83"/>
      <c r="G77" s="83"/>
      <c r="H77" s="83">
        <f t="shared" si="21"/>
        <v>306654.71666666667</v>
      </c>
      <c r="I77" s="83">
        <f t="shared" si="24"/>
        <v>0</v>
      </c>
      <c r="J77" s="83"/>
      <c r="K77" s="83"/>
      <c r="L77" s="83"/>
      <c r="M77" s="83">
        <v>306654.71666666667</v>
      </c>
      <c r="N77" s="83">
        <f t="shared" si="25"/>
        <v>0</v>
      </c>
      <c r="O77" s="83"/>
      <c r="P77" s="83"/>
      <c r="Q77" s="83"/>
      <c r="R77" s="84"/>
      <c r="S77" s="85">
        <f t="shared" si="26"/>
        <v>306654.71666666667</v>
      </c>
      <c r="T77" s="83">
        <f t="shared" si="18"/>
        <v>0</v>
      </c>
      <c r="U77" s="83">
        <f t="shared" si="19"/>
        <v>0</v>
      </c>
      <c r="V77" s="83"/>
      <c r="W77" s="85">
        <f t="shared" si="20"/>
        <v>0</v>
      </c>
      <c r="X77" s="83"/>
      <c r="Y77" s="83"/>
      <c r="Z77" s="83"/>
      <c r="AA77" s="85">
        <f t="shared" si="22"/>
        <v>0</v>
      </c>
      <c r="AB77" s="83"/>
      <c r="AC77" s="83"/>
      <c r="AD77" s="86">
        <f t="shared" si="27"/>
        <v>306654.71666666667</v>
      </c>
    </row>
    <row r="78" spans="1:30" s="87" customFormat="1" x14ac:dyDescent="0.3">
      <c r="A78" s="79">
        <f t="shared" si="17"/>
        <v>69</v>
      </c>
      <c r="B78" s="80" t="s">
        <v>165</v>
      </c>
      <c r="C78" s="93">
        <v>2138249</v>
      </c>
      <c r="D78" s="82"/>
      <c r="E78" s="83">
        <f t="shared" si="23"/>
        <v>0</v>
      </c>
      <c r="F78" s="83"/>
      <c r="G78" s="83"/>
      <c r="H78" s="83">
        <f t="shared" si="21"/>
        <v>723800.82000000007</v>
      </c>
      <c r="I78" s="83">
        <f t="shared" si="24"/>
        <v>0</v>
      </c>
      <c r="J78" s="83"/>
      <c r="K78" s="83"/>
      <c r="L78" s="83"/>
      <c r="M78" s="83">
        <v>723800.82000000007</v>
      </c>
      <c r="N78" s="83">
        <f t="shared" si="25"/>
        <v>0</v>
      </c>
      <c r="O78" s="83"/>
      <c r="P78" s="83"/>
      <c r="Q78" s="83"/>
      <c r="R78" s="84"/>
      <c r="S78" s="85">
        <f t="shared" si="26"/>
        <v>723800.82000000007</v>
      </c>
      <c r="T78" s="83">
        <f t="shared" si="18"/>
        <v>0</v>
      </c>
      <c r="U78" s="83">
        <f t="shared" si="19"/>
        <v>0</v>
      </c>
      <c r="V78" s="83"/>
      <c r="W78" s="85">
        <f t="shared" si="20"/>
        <v>0</v>
      </c>
      <c r="X78" s="83"/>
      <c r="Y78" s="83"/>
      <c r="Z78" s="83"/>
      <c r="AA78" s="85">
        <f t="shared" si="22"/>
        <v>0</v>
      </c>
      <c r="AB78" s="83"/>
      <c r="AC78" s="83"/>
      <c r="AD78" s="86">
        <f t="shared" si="27"/>
        <v>723800.82000000007</v>
      </c>
    </row>
    <row r="79" spans="1:30" s="87" customFormat="1" x14ac:dyDescent="0.3">
      <c r="A79" s="79">
        <f t="shared" si="17"/>
        <v>70</v>
      </c>
      <c r="B79" s="80" t="s">
        <v>166</v>
      </c>
      <c r="C79" s="93">
        <v>2138250</v>
      </c>
      <c r="D79" s="82"/>
      <c r="E79" s="83">
        <f t="shared" si="23"/>
        <v>0</v>
      </c>
      <c r="F79" s="83"/>
      <c r="G79" s="83"/>
      <c r="H79" s="83">
        <f t="shared" si="21"/>
        <v>91605.6</v>
      </c>
      <c r="I79" s="83">
        <f t="shared" si="24"/>
        <v>0</v>
      </c>
      <c r="J79" s="83"/>
      <c r="K79" s="83"/>
      <c r="L79" s="83"/>
      <c r="M79" s="83">
        <v>91605.6</v>
      </c>
      <c r="N79" s="83">
        <f t="shared" si="25"/>
        <v>0</v>
      </c>
      <c r="O79" s="83"/>
      <c r="P79" s="83"/>
      <c r="Q79" s="83"/>
      <c r="R79" s="84"/>
      <c r="S79" s="85">
        <f t="shared" si="26"/>
        <v>91605.6</v>
      </c>
      <c r="T79" s="83">
        <f t="shared" si="18"/>
        <v>0</v>
      </c>
      <c r="U79" s="83">
        <f t="shared" si="19"/>
        <v>0</v>
      </c>
      <c r="V79" s="83"/>
      <c r="W79" s="85">
        <f t="shared" si="20"/>
        <v>0</v>
      </c>
      <c r="X79" s="83"/>
      <c r="Y79" s="83"/>
      <c r="Z79" s="83"/>
      <c r="AA79" s="85">
        <f t="shared" si="22"/>
        <v>0</v>
      </c>
      <c r="AB79" s="83"/>
      <c r="AC79" s="83"/>
      <c r="AD79" s="86">
        <f t="shared" si="27"/>
        <v>91605.6</v>
      </c>
    </row>
    <row r="80" spans="1:30" s="87" customFormat="1" x14ac:dyDescent="0.3">
      <c r="A80" s="79">
        <f t="shared" si="17"/>
        <v>71</v>
      </c>
      <c r="B80" s="80" t="s">
        <v>167</v>
      </c>
      <c r="C80" s="93">
        <v>2138252</v>
      </c>
      <c r="D80" s="82"/>
      <c r="E80" s="83">
        <f t="shared" si="23"/>
        <v>0</v>
      </c>
      <c r="F80" s="83"/>
      <c r="G80" s="83"/>
      <c r="H80" s="83">
        <f t="shared" si="21"/>
        <v>276073</v>
      </c>
      <c r="I80" s="83">
        <f t="shared" si="24"/>
        <v>0</v>
      </c>
      <c r="J80" s="83"/>
      <c r="K80" s="83"/>
      <c r="L80" s="83"/>
      <c r="M80" s="83">
        <v>204621</v>
      </c>
      <c r="N80" s="83">
        <f t="shared" si="25"/>
        <v>71452</v>
      </c>
      <c r="O80" s="83">
        <v>71452</v>
      </c>
      <c r="P80" s="83"/>
      <c r="Q80" s="83"/>
      <c r="R80" s="84"/>
      <c r="S80" s="85">
        <f t="shared" si="26"/>
        <v>276073</v>
      </c>
      <c r="T80" s="83">
        <f t="shared" si="18"/>
        <v>0</v>
      </c>
      <c r="U80" s="83">
        <f t="shared" si="19"/>
        <v>0</v>
      </c>
      <c r="V80" s="83"/>
      <c r="W80" s="85">
        <f t="shared" si="20"/>
        <v>0</v>
      </c>
      <c r="X80" s="83"/>
      <c r="Y80" s="83"/>
      <c r="Z80" s="83"/>
      <c r="AA80" s="85">
        <f t="shared" si="22"/>
        <v>0</v>
      </c>
      <c r="AB80" s="83"/>
      <c r="AC80" s="83"/>
      <c r="AD80" s="86">
        <f t="shared" si="27"/>
        <v>276073</v>
      </c>
    </row>
    <row r="81" spans="1:30" s="87" customFormat="1" x14ac:dyDescent="0.3">
      <c r="A81" s="79">
        <f t="shared" si="17"/>
        <v>72</v>
      </c>
      <c r="B81" s="80" t="s">
        <v>169</v>
      </c>
      <c r="C81" s="93">
        <v>2138238</v>
      </c>
      <c r="D81" s="82"/>
      <c r="E81" s="83">
        <f t="shared" si="23"/>
        <v>0</v>
      </c>
      <c r="F81" s="83"/>
      <c r="G81" s="83"/>
      <c r="H81" s="83">
        <f t="shared" si="21"/>
        <v>210264</v>
      </c>
      <c r="I81" s="83">
        <f t="shared" si="24"/>
        <v>0</v>
      </c>
      <c r="J81" s="83"/>
      <c r="K81" s="83"/>
      <c r="L81" s="83"/>
      <c r="M81" s="83">
        <v>210264</v>
      </c>
      <c r="N81" s="83">
        <f t="shared" si="25"/>
        <v>0</v>
      </c>
      <c r="O81" s="83"/>
      <c r="P81" s="83"/>
      <c r="Q81" s="83"/>
      <c r="R81" s="84"/>
      <c r="S81" s="85">
        <f t="shared" si="26"/>
        <v>210264</v>
      </c>
      <c r="T81" s="83">
        <f t="shared" si="18"/>
        <v>0</v>
      </c>
      <c r="U81" s="83">
        <f t="shared" si="19"/>
        <v>0</v>
      </c>
      <c r="V81" s="83"/>
      <c r="W81" s="85">
        <f t="shared" si="20"/>
        <v>0</v>
      </c>
      <c r="X81" s="83"/>
      <c r="Y81" s="83"/>
      <c r="Z81" s="83"/>
      <c r="AA81" s="85">
        <f t="shared" si="22"/>
        <v>0</v>
      </c>
      <c r="AB81" s="83"/>
      <c r="AC81" s="83"/>
      <c r="AD81" s="86">
        <f t="shared" si="27"/>
        <v>210264</v>
      </c>
    </row>
    <row r="82" spans="1:30" s="87" customFormat="1" x14ac:dyDescent="0.3">
      <c r="A82" s="79">
        <f t="shared" si="17"/>
        <v>73</v>
      </c>
      <c r="B82" s="80" t="s">
        <v>172</v>
      </c>
      <c r="C82" s="93">
        <v>2138251</v>
      </c>
      <c r="D82" s="82"/>
      <c r="E82" s="83">
        <f t="shared" si="23"/>
        <v>0</v>
      </c>
      <c r="F82" s="83"/>
      <c r="G82" s="83"/>
      <c r="H82" s="83">
        <f t="shared" si="21"/>
        <v>199360</v>
      </c>
      <c r="I82" s="83">
        <f t="shared" si="24"/>
        <v>0</v>
      </c>
      <c r="J82" s="83"/>
      <c r="K82" s="83"/>
      <c r="L82" s="83"/>
      <c r="M82" s="83"/>
      <c r="N82" s="83">
        <f t="shared" si="25"/>
        <v>199360</v>
      </c>
      <c r="O82" s="83">
        <v>199360</v>
      </c>
      <c r="P82" s="83"/>
      <c r="Q82" s="83"/>
      <c r="R82" s="84"/>
      <c r="S82" s="85">
        <f t="shared" si="26"/>
        <v>199360</v>
      </c>
      <c r="T82" s="83">
        <f t="shared" si="18"/>
        <v>0</v>
      </c>
      <c r="U82" s="83">
        <f t="shared" si="19"/>
        <v>0</v>
      </c>
      <c r="V82" s="83"/>
      <c r="W82" s="85">
        <f t="shared" si="20"/>
        <v>0</v>
      </c>
      <c r="X82" s="83"/>
      <c r="Y82" s="83"/>
      <c r="Z82" s="83"/>
      <c r="AA82" s="85">
        <f t="shared" si="22"/>
        <v>0</v>
      </c>
      <c r="AB82" s="83"/>
      <c r="AC82" s="83"/>
      <c r="AD82" s="86">
        <f t="shared" si="27"/>
        <v>199360</v>
      </c>
    </row>
    <row r="83" spans="1:30" s="87" customFormat="1" x14ac:dyDescent="0.3">
      <c r="A83" s="79">
        <f t="shared" si="17"/>
        <v>74</v>
      </c>
      <c r="B83" s="80" t="s">
        <v>118</v>
      </c>
      <c r="C83" s="93">
        <v>2106184</v>
      </c>
      <c r="D83" s="82"/>
      <c r="E83" s="83">
        <f>F83+G83</f>
        <v>0</v>
      </c>
      <c r="F83" s="83"/>
      <c r="G83" s="83"/>
      <c r="H83" s="83">
        <f>M83+N83+I83</f>
        <v>0</v>
      </c>
      <c r="I83" s="83">
        <f>J83+K83+L83</f>
        <v>0</v>
      </c>
      <c r="J83" s="83"/>
      <c r="K83" s="83"/>
      <c r="L83" s="83"/>
      <c r="M83" s="83"/>
      <c r="N83" s="83">
        <f>O83+P83+Q83</f>
        <v>0</v>
      </c>
      <c r="O83" s="83"/>
      <c r="P83" s="83"/>
      <c r="Q83" s="83"/>
      <c r="R83" s="84"/>
      <c r="S83" s="85">
        <f t="shared" si="26"/>
        <v>0</v>
      </c>
      <c r="T83" s="83">
        <f>U83+Z83</f>
        <v>485058.69903599995</v>
      </c>
      <c r="U83" s="83">
        <f>V83+W83</f>
        <v>485058.69903599995</v>
      </c>
      <c r="V83" s="83"/>
      <c r="W83" s="85">
        <f>X83+Y83</f>
        <v>485058.69903599995</v>
      </c>
      <c r="X83" s="83">
        <v>485058.69903599995</v>
      </c>
      <c r="Y83" s="83"/>
      <c r="Z83" s="83"/>
      <c r="AA83" s="85">
        <f>V83+Z83</f>
        <v>0</v>
      </c>
      <c r="AB83" s="83"/>
      <c r="AC83" s="83"/>
      <c r="AD83" s="86">
        <f t="shared" si="27"/>
        <v>485058.69903599995</v>
      </c>
    </row>
    <row r="84" spans="1:30" s="87" customFormat="1" x14ac:dyDescent="0.3">
      <c r="A84" s="79">
        <f t="shared" si="17"/>
        <v>75</v>
      </c>
      <c r="B84" s="80" t="s">
        <v>168</v>
      </c>
      <c r="C84" s="93">
        <v>2138253</v>
      </c>
      <c r="D84" s="82"/>
      <c r="E84" s="83">
        <f>F84+G84</f>
        <v>0</v>
      </c>
      <c r="F84" s="83"/>
      <c r="G84" s="83"/>
      <c r="H84" s="83">
        <f>M84+N84+I84</f>
        <v>0</v>
      </c>
      <c r="I84" s="83">
        <f>J84+K84+L84</f>
        <v>0</v>
      </c>
      <c r="J84" s="83"/>
      <c r="K84" s="83"/>
      <c r="L84" s="83"/>
      <c r="M84" s="83"/>
      <c r="N84" s="83">
        <f>O84+P84+Q84</f>
        <v>0</v>
      </c>
      <c r="O84" s="83"/>
      <c r="P84" s="83"/>
      <c r="Q84" s="83"/>
      <c r="R84" s="84"/>
      <c r="S84" s="85">
        <f t="shared" si="26"/>
        <v>0</v>
      </c>
      <c r="T84" s="83">
        <f>U84+Z84</f>
        <v>470664.28767600004</v>
      </c>
      <c r="U84" s="83">
        <f>V84+W84</f>
        <v>470664.28767600004</v>
      </c>
      <c r="V84" s="83"/>
      <c r="W84" s="85">
        <f>X84+Y84</f>
        <v>470664.28767600004</v>
      </c>
      <c r="X84" s="83"/>
      <c r="Y84" s="83">
        <v>470664.28767600004</v>
      </c>
      <c r="Z84" s="83"/>
      <c r="AA84" s="85">
        <f>V84+Z84</f>
        <v>0</v>
      </c>
      <c r="AB84" s="83"/>
      <c r="AC84" s="83"/>
      <c r="AD84" s="86">
        <f t="shared" si="27"/>
        <v>470664.28767600004</v>
      </c>
    </row>
    <row r="85" spans="1:30" s="87" customFormat="1" x14ac:dyDescent="0.3">
      <c r="A85" s="79">
        <f t="shared" si="17"/>
        <v>76</v>
      </c>
      <c r="B85" s="80" t="s">
        <v>149</v>
      </c>
      <c r="C85" s="93">
        <v>2138244</v>
      </c>
      <c r="D85" s="82"/>
      <c r="E85" s="83">
        <f>F85+G85</f>
        <v>0</v>
      </c>
      <c r="F85" s="83"/>
      <c r="G85" s="83"/>
      <c r="H85" s="83">
        <f>M85+N85+I85</f>
        <v>0</v>
      </c>
      <c r="I85" s="83">
        <f>J85+K85+L85</f>
        <v>0</v>
      </c>
      <c r="J85" s="83"/>
      <c r="K85" s="83"/>
      <c r="L85" s="83"/>
      <c r="M85" s="83"/>
      <c r="N85" s="83">
        <f>O85+P85+Q85</f>
        <v>0</v>
      </c>
      <c r="O85" s="83"/>
      <c r="P85" s="83"/>
      <c r="Q85" s="83"/>
      <c r="R85" s="84"/>
      <c r="S85" s="85">
        <f t="shared" si="26"/>
        <v>0</v>
      </c>
      <c r="T85" s="83">
        <f>U85+Z85</f>
        <v>6591274.6905071996</v>
      </c>
      <c r="U85" s="83">
        <f>V85+W85</f>
        <v>6591274.6905071996</v>
      </c>
      <c r="V85" s="83"/>
      <c r="W85" s="85">
        <f>X85+Y85</f>
        <v>6591274.6905071996</v>
      </c>
      <c r="X85" s="83"/>
      <c r="Y85" s="83">
        <v>6591274.6905071996</v>
      </c>
      <c r="Z85" s="83"/>
      <c r="AA85" s="85">
        <f>V85+Z85</f>
        <v>0</v>
      </c>
      <c r="AB85" s="83"/>
      <c r="AC85" s="83"/>
      <c r="AD85" s="86">
        <f t="shared" si="27"/>
        <v>6591274.6905071996</v>
      </c>
    </row>
    <row r="86" spans="1:30" s="87" customFormat="1" ht="37.5" x14ac:dyDescent="0.3">
      <c r="A86" s="79">
        <f t="shared" si="17"/>
        <v>77</v>
      </c>
      <c r="B86" s="80" t="s">
        <v>161</v>
      </c>
      <c r="C86" s="93">
        <v>2138242</v>
      </c>
      <c r="D86" s="82"/>
      <c r="E86" s="83">
        <f>F86+G86</f>
        <v>0</v>
      </c>
      <c r="F86" s="83"/>
      <c r="G86" s="83"/>
      <c r="H86" s="83">
        <f>M86+N86+I86</f>
        <v>0</v>
      </c>
      <c r="I86" s="83">
        <f>J86+K86+L86</f>
        <v>0</v>
      </c>
      <c r="J86" s="83"/>
      <c r="K86" s="83"/>
      <c r="L86" s="83"/>
      <c r="M86" s="83"/>
      <c r="N86" s="83">
        <f>O86+P86+Q86</f>
        <v>0</v>
      </c>
      <c r="O86" s="83"/>
      <c r="P86" s="83"/>
      <c r="Q86" s="83"/>
      <c r="R86" s="84"/>
      <c r="S86" s="85">
        <f t="shared" si="26"/>
        <v>0</v>
      </c>
      <c r="T86" s="83">
        <f>U86+Z86</f>
        <v>358330.6496</v>
      </c>
      <c r="U86" s="83">
        <f>V86+W86</f>
        <v>358330.6496</v>
      </c>
      <c r="V86" s="83">
        <v>358330.6496</v>
      </c>
      <c r="W86" s="85">
        <f>X86+Y86</f>
        <v>0</v>
      </c>
      <c r="X86" s="83"/>
      <c r="Y86" s="83"/>
      <c r="Z86" s="83"/>
      <c r="AA86" s="85">
        <f>V86+Z86</f>
        <v>358330.6496</v>
      </c>
      <c r="AB86" s="83"/>
      <c r="AC86" s="83"/>
      <c r="AD86" s="86">
        <f t="shared" si="27"/>
        <v>358330.6496</v>
      </c>
    </row>
    <row r="87" spans="1:30" s="87" customFormat="1" ht="37.5" x14ac:dyDescent="0.3">
      <c r="A87" s="79">
        <f t="shared" si="17"/>
        <v>78</v>
      </c>
      <c r="B87" s="80" t="s">
        <v>86</v>
      </c>
      <c r="C87" s="93">
        <v>3141002</v>
      </c>
      <c r="D87" s="82"/>
      <c r="E87" s="83">
        <f t="shared" si="23"/>
        <v>98410042.510000005</v>
      </c>
      <c r="F87" s="83">
        <v>97435685.650000006</v>
      </c>
      <c r="G87" s="83">
        <v>974356.86</v>
      </c>
      <c r="H87" s="83">
        <f t="shared" ref="H87:H100" si="28">M87+N87+I87</f>
        <v>216502229.31931493</v>
      </c>
      <c r="I87" s="83">
        <f t="shared" si="24"/>
        <v>146186965.45591521</v>
      </c>
      <c r="J87" s="83">
        <v>77333227.577337593</v>
      </c>
      <c r="K87" s="83">
        <v>65798392.688577615</v>
      </c>
      <c r="L87" s="83">
        <v>3055345.19</v>
      </c>
      <c r="M87" s="83">
        <v>10115954.153399715</v>
      </c>
      <c r="N87" s="83">
        <f t="shared" si="25"/>
        <v>60199309.709999993</v>
      </c>
      <c r="O87" s="83">
        <f>2885185.99999999+111724.9</f>
        <v>2996910.8999999901</v>
      </c>
      <c r="P87" s="83">
        <v>34285067.560000002</v>
      </c>
      <c r="Q87" s="83">
        <v>22917331.25</v>
      </c>
      <c r="R87" s="84"/>
      <c r="S87" s="85">
        <f t="shared" si="26"/>
        <v>314912271.82931495</v>
      </c>
      <c r="T87" s="83">
        <f t="shared" si="18"/>
        <v>749633800.26618445</v>
      </c>
      <c r="U87" s="83">
        <f t="shared" si="19"/>
        <v>683417400.30778444</v>
      </c>
      <c r="V87" s="83">
        <v>642996013.39838767</v>
      </c>
      <c r="W87" s="85">
        <f t="shared" si="20"/>
        <v>40421386.909396805</v>
      </c>
      <c r="X87" s="83">
        <v>1574592.2330688003</v>
      </c>
      <c r="Y87" s="83">
        <v>38846794.676328003</v>
      </c>
      <c r="Z87" s="83">
        <v>66216399.958399996</v>
      </c>
      <c r="AA87" s="85">
        <f t="shared" si="22"/>
        <v>709212413.35678768</v>
      </c>
      <c r="AB87" s="83"/>
      <c r="AC87" s="83">
        <v>514721.2</v>
      </c>
      <c r="AD87" s="86">
        <f t="shared" si="27"/>
        <v>1065060793.2954994</v>
      </c>
    </row>
    <row r="88" spans="1:30" s="87" customFormat="1" ht="37.5" x14ac:dyDescent="0.3">
      <c r="A88" s="79">
        <f t="shared" si="17"/>
        <v>79</v>
      </c>
      <c r="B88" s="80" t="s">
        <v>87</v>
      </c>
      <c r="C88" s="93">
        <v>3141003</v>
      </c>
      <c r="D88" s="82"/>
      <c r="E88" s="83">
        <f t="shared" si="23"/>
        <v>25048647.73</v>
      </c>
      <c r="F88" s="83">
        <v>24800641.32</v>
      </c>
      <c r="G88" s="83">
        <v>248006.41</v>
      </c>
      <c r="H88" s="83">
        <f t="shared" si="28"/>
        <v>118905441.9494057</v>
      </c>
      <c r="I88" s="83">
        <f t="shared" si="24"/>
        <v>64284360.1994057</v>
      </c>
      <c r="J88" s="83">
        <v>43838691.455908805</v>
      </c>
      <c r="K88" s="83">
        <v>18705467.333496895</v>
      </c>
      <c r="L88" s="83">
        <v>1740201.41</v>
      </c>
      <c r="M88" s="83">
        <v>1886772.5</v>
      </c>
      <c r="N88" s="83">
        <f t="shared" si="25"/>
        <v>52734309.25</v>
      </c>
      <c r="O88" s="83">
        <v>21209801</v>
      </c>
      <c r="P88" s="83">
        <v>14497952</v>
      </c>
      <c r="Q88" s="83">
        <v>17026556.25</v>
      </c>
      <c r="R88" s="84">
        <v>3254882.4000000004</v>
      </c>
      <c r="S88" s="85">
        <f t="shared" si="26"/>
        <v>147208972.0794057</v>
      </c>
      <c r="T88" s="83">
        <f t="shared" si="18"/>
        <v>124508845.90952176</v>
      </c>
      <c r="U88" s="83">
        <f t="shared" si="19"/>
        <v>124508845.90952176</v>
      </c>
      <c r="V88" s="83">
        <v>79663060.942677766</v>
      </c>
      <c r="W88" s="85">
        <f t="shared" si="20"/>
        <v>44845784.966844</v>
      </c>
      <c r="X88" s="83">
        <v>4444070.4000000004</v>
      </c>
      <c r="Y88" s="83">
        <v>40401714.566844001</v>
      </c>
      <c r="Z88" s="83"/>
      <c r="AA88" s="85">
        <f t="shared" si="22"/>
        <v>79663060.942677766</v>
      </c>
      <c r="AB88" s="83"/>
      <c r="AC88" s="83">
        <v>37781238.299999997</v>
      </c>
      <c r="AD88" s="86">
        <f t="shared" si="27"/>
        <v>309499056.2889275</v>
      </c>
    </row>
    <row r="89" spans="1:30" s="87" customFormat="1" ht="37.5" x14ac:dyDescent="0.3">
      <c r="A89" s="79">
        <f t="shared" si="17"/>
        <v>80</v>
      </c>
      <c r="B89" s="80" t="s">
        <v>88</v>
      </c>
      <c r="C89" s="93">
        <v>3141004</v>
      </c>
      <c r="D89" s="82">
        <v>1</v>
      </c>
      <c r="E89" s="83">
        <f t="shared" si="23"/>
        <v>46893569.690000005</v>
      </c>
      <c r="F89" s="83">
        <v>46429276.920000002</v>
      </c>
      <c r="G89" s="83">
        <v>464292.77</v>
      </c>
      <c r="H89" s="83">
        <f t="shared" si="28"/>
        <v>88817509.274951994</v>
      </c>
      <c r="I89" s="83">
        <f t="shared" si="24"/>
        <v>61657976.944951996</v>
      </c>
      <c r="J89" s="83">
        <v>54125592.194951996</v>
      </c>
      <c r="K89" s="83">
        <v>4567502.37</v>
      </c>
      <c r="L89" s="83">
        <v>2964882.38</v>
      </c>
      <c r="M89" s="83">
        <v>2953153.2</v>
      </c>
      <c r="N89" s="83">
        <f t="shared" si="25"/>
        <v>24206379.129999999</v>
      </c>
      <c r="O89" s="83">
        <v>593241.99999999814</v>
      </c>
      <c r="P89" s="83">
        <v>11006793.380000001</v>
      </c>
      <c r="Q89" s="83">
        <v>12606343.75</v>
      </c>
      <c r="R89" s="84">
        <v>1775390.4000000001</v>
      </c>
      <c r="S89" s="85">
        <f t="shared" si="26"/>
        <v>137486469.364952</v>
      </c>
      <c r="T89" s="83">
        <f t="shared" si="18"/>
        <v>237430115.16675711</v>
      </c>
      <c r="U89" s="83">
        <f t="shared" si="19"/>
        <v>237430115.16675711</v>
      </c>
      <c r="V89" s="83">
        <v>186138028.59965152</v>
      </c>
      <c r="W89" s="85">
        <f t="shared" si="20"/>
        <v>51292086.567105591</v>
      </c>
      <c r="X89" s="83">
        <v>35741269.171425596</v>
      </c>
      <c r="Y89" s="83">
        <v>15550817.395679999</v>
      </c>
      <c r="Z89" s="83"/>
      <c r="AA89" s="85">
        <f t="shared" si="22"/>
        <v>186138028.59965152</v>
      </c>
      <c r="AB89" s="83"/>
      <c r="AC89" s="83"/>
      <c r="AD89" s="86">
        <f t="shared" si="27"/>
        <v>374916584.53170907</v>
      </c>
    </row>
    <row r="90" spans="1:30" s="87" customFormat="1" ht="43.5" customHeight="1" x14ac:dyDescent="0.3">
      <c r="A90" s="79">
        <f t="shared" si="17"/>
        <v>81</v>
      </c>
      <c r="B90" s="80" t="s">
        <v>89</v>
      </c>
      <c r="C90" s="93">
        <v>3141007</v>
      </c>
      <c r="D90" s="82">
        <v>1</v>
      </c>
      <c r="E90" s="83">
        <f t="shared" si="23"/>
        <v>79500715.190000013</v>
      </c>
      <c r="F90" s="83">
        <v>78713579.400000006</v>
      </c>
      <c r="G90" s="83">
        <v>787135.79</v>
      </c>
      <c r="H90" s="83">
        <f t="shared" si="28"/>
        <v>279755094.95201147</v>
      </c>
      <c r="I90" s="83">
        <f t="shared" si="24"/>
        <v>134093211.20688801</v>
      </c>
      <c r="J90" s="83">
        <v>118017692.79688799</v>
      </c>
      <c r="K90" s="83">
        <v>9959622.2599999998</v>
      </c>
      <c r="L90" s="83">
        <v>6115896.1500000004</v>
      </c>
      <c r="M90" s="83">
        <v>39032387.495123439</v>
      </c>
      <c r="N90" s="83">
        <f t="shared" si="25"/>
        <v>106629496.25</v>
      </c>
      <c r="O90" s="83">
        <v>7729280</v>
      </c>
      <c r="P90" s="83">
        <v>49836710</v>
      </c>
      <c r="Q90" s="83">
        <v>49063506.25</v>
      </c>
      <c r="R90" s="84"/>
      <c r="S90" s="85">
        <f t="shared" si="26"/>
        <v>359255810.14201146</v>
      </c>
      <c r="T90" s="83">
        <f t="shared" si="18"/>
        <v>1236964395.7798021</v>
      </c>
      <c r="U90" s="83">
        <f t="shared" si="19"/>
        <v>1145563777.0346022</v>
      </c>
      <c r="V90" s="83">
        <v>1082141381.1420341</v>
      </c>
      <c r="W90" s="85">
        <f t="shared" si="20"/>
        <v>63422395.892568</v>
      </c>
      <c r="X90" s="83">
        <v>9280279.512000002</v>
      </c>
      <c r="Y90" s="83">
        <v>54142116.380567998</v>
      </c>
      <c r="Z90" s="83">
        <v>91400618.745199978</v>
      </c>
      <c r="AA90" s="85">
        <f t="shared" si="22"/>
        <v>1173541999.887234</v>
      </c>
      <c r="AB90" s="83"/>
      <c r="AC90" s="83"/>
      <c r="AD90" s="86">
        <f t="shared" si="27"/>
        <v>1596220205.9218135</v>
      </c>
    </row>
    <row r="91" spans="1:30" s="87" customFormat="1" ht="29.25" customHeight="1" x14ac:dyDescent="0.3">
      <c r="A91" s="79">
        <f t="shared" si="17"/>
        <v>82</v>
      </c>
      <c r="B91" s="80" t="s">
        <v>90</v>
      </c>
      <c r="C91" s="93">
        <v>3148002</v>
      </c>
      <c r="D91" s="82"/>
      <c r="E91" s="83">
        <f t="shared" si="23"/>
        <v>0</v>
      </c>
      <c r="F91" s="83"/>
      <c r="G91" s="83"/>
      <c r="H91" s="83">
        <f t="shared" si="28"/>
        <v>116957875.53999999</v>
      </c>
      <c r="I91" s="83">
        <f t="shared" si="24"/>
        <v>0</v>
      </c>
      <c r="J91" s="83"/>
      <c r="K91" s="83"/>
      <c r="L91" s="83"/>
      <c r="M91" s="83">
        <v>8686017.5399999991</v>
      </c>
      <c r="N91" s="83">
        <f t="shared" si="25"/>
        <v>108271858</v>
      </c>
      <c r="O91" s="83">
        <v>107495182</v>
      </c>
      <c r="P91" s="83">
        <v>776676</v>
      </c>
      <c r="Q91" s="83"/>
      <c r="R91" s="84"/>
      <c r="S91" s="85">
        <f t="shared" si="26"/>
        <v>116957875.53999999</v>
      </c>
      <c r="T91" s="83">
        <f t="shared" si="18"/>
        <v>303076947.52272004</v>
      </c>
      <c r="U91" s="83">
        <f t="shared" si="19"/>
        <v>303076947.52272004</v>
      </c>
      <c r="V91" s="83">
        <v>294238297.50672007</v>
      </c>
      <c r="W91" s="85">
        <f t="shared" si="20"/>
        <v>8838650.0159999989</v>
      </c>
      <c r="X91" s="83"/>
      <c r="Y91" s="83">
        <v>8838650.0159999989</v>
      </c>
      <c r="Z91" s="83"/>
      <c r="AA91" s="85">
        <f t="shared" si="22"/>
        <v>294238297.50672007</v>
      </c>
      <c r="AB91" s="83"/>
      <c r="AC91" s="83"/>
      <c r="AD91" s="86">
        <f t="shared" si="27"/>
        <v>420034823.06272006</v>
      </c>
    </row>
    <row r="92" spans="1:30" s="87" customFormat="1" ht="37.5" x14ac:dyDescent="0.3">
      <c r="A92" s="79">
        <f t="shared" si="17"/>
        <v>83</v>
      </c>
      <c r="B92" s="80" t="s">
        <v>91</v>
      </c>
      <c r="C92" s="93">
        <v>3151001</v>
      </c>
      <c r="D92" s="82">
        <v>1</v>
      </c>
      <c r="E92" s="83">
        <f t="shared" si="23"/>
        <v>0</v>
      </c>
      <c r="F92" s="83"/>
      <c r="G92" s="83"/>
      <c r="H92" s="83">
        <f t="shared" si="28"/>
        <v>65696642.260755301</v>
      </c>
      <c r="I92" s="83">
        <f t="shared" si="24"/>
        <v>0</v>
      </c>
      <c r="J92" s="83"/>
      <c r="K92" s="83"/>
      <c r="L92" s="83"/>
      <c r="M92" s="83">
        <f>39483836.4607553+629227.4</f>
        <v>40113063.860755302</v>
      </c>
      <c r="N92" s="83">
        <f t="shared" si="25"/>
        <v>25583578.399999999</v>
      </c>
      <c r="O92" s="83">
        <v>25583578.399999999</v>
      </c>
      <c r="P92" s="83">
        <v>0</v>
      </c>
      <c r="Q92" s="83"/>
      <c r="R92" s="84"/>
      <c r="S92" s="85">
        <f t="shared" si="26"/>
        <v>65696642.260755301</v>
      </c>
      <c r="T92" s="83">
        <f t="shared" si="18"/>
        <v>529859243.06657279</v>
      </c>
      <c r="U92" s="83">
        <f t="shared" si="19"/>
        <v>511739204.76257277</v>
      </c>
      <c r="V92" s="83">
        <v>387018575.27634478</v>
      </c>
      <c r="W92" s="85">
        <f t="shared" si="20"/>
        <v>124720629.48622802</v>
      </c>
      <c r="X92" s="83">
        <v>95368490.763789609</v>
      </c>
      <c r="Y92" s="83">
        <v>29352138.722438402</v>
      </c>
      <c r="Z92" s="83">
        <v>18120038.304000001</v>
      </c>
      <c r="AA92" s="85">
        <f t="shared" si="22"/>
        <v>405138613.5803448</v>
      </c>
      <c r="AB92" s="83"/>
      <c r="AC92" s="83"/>
      <c r="AD92" s="86">
        <f t="shared" si="27"/>
        <v>595555885.32732809</v>
      </c>
    </row>
    <row r="93" spans="1:30" s="87" customFormat="1" ht="39" customHeight="1" x14ac:dyDescent="0.3">
      <c r="A93" s="79">
        <f t="shared" si="17"/>
        <v>84</v>
      </c>
      <c r="B93" s="80" t="s">
        <v>92</v>
      </c>
      <c r="C93" s="93">
        <v>3241001</v>
      </c>
      <c r="D93" s="82"/>
      <c r="E93" s="83">
        <f t="shared" si="23"/>
        <v>219712642.33999997</v>
      </c>
      <c r="F93" s="83">
        <v>217537269.63999999</v>
      </c>
      <c r="G93" s="83">
        <v>2175372.7000000002</v>
      </c>
      <c r="H93" s="83">
        <f t="shared" si="28"/>
        <v>215258629.42238799</v>
      </c>
      <c r="I93" s="83">
        <f t="shared" si="24"/>
        <v>143820030.18238798</v>
      </c>
      <c r="J93" s="83">
        <v>4565018.96172</v>
      </c>
      <c r="K93" s="83">
        <v>139255011.22066799</v>
      </c>
      <c r="L93" s="83"/>
      <c r="M93" s="83">
        <v>47137041.740000002</v>
      </c>
      <c r="N93" s="83">
        <f t="shared" si="25"/>
        <v>24301557.500000011</v>
      </c>
      <c r="O93" s="83">
        <f>1498944.00000001+149563.5</f>
        <v>1648507.50000001</v>
      </c>
      <c r="P93" s="83">
        <v>22653050</v>
      </c>
      <c r="Q93" s="83"/>
      <c r="R93" s="84"/>
      <c r="S93" s="85">
        <f t="shared" si="26"/>
        <v>434971271.76238799</v>
      </c>
      <c r="T93" s="83">
        <f t="shared" si="18"/>
        <v>200465373.83169115</v>
      </c>
      <c r="U93" s="83">
        <f t="shared" si="19"/>
        <v>200465373.83169115</v>
      </c>
      <c r="V93" s="83">
        <v>163627745.51385596</v>
      </c>
      <c r="W93" s="85">
        <f t="shared" si="20"/>
        <v>36837628.317835197</v>
      </c>
      <c r="X93" s="83">
        <v>11689744.9418352</v>
      </c>
      <c r="Y93" s="83">
        <v>25147883.375999995</v>
      </c>
      <c r="Z93" s="83"/>
      <c r="AA93" s="85">
        <f t="shared" si="22"/>
        <v>163627745.51385596</v>
      </c>
      <c r="AB93" s="83"/>
      <c r="AC93" s="83"/>
      <c r="AD93" s="86">
        <f t="shared" si="27"/>
        <v>635436645.59407914</v>
      </c>
    </row>
    <row r="94" spans="1:30" s="87" customFormat="1" ht="56.25" x14ac:dyDescent="0.3">
      <c r="A94" s="79">
        <f t="shared" si="17"/>
        <v>85</v>
      </c>
      <c r="B94" s="80" t="s">
        <v>93</v>
      </c>
      <c r="C94" s="94" t="s">
        <v>152</v>
      </c>
      <c r="D94" s="82">
        <v>1</v>
      </c>
      <c r="E94" s="83">
        <f t="shared" si="23"/>
        <v>0</v>
      </c>
      <c r="F94" s="83"/>
      <c r="G94" s="83"/>
      <c r="H94" s="83">
        <f t="shared" si="28"/>
        <v>304682098.70833302</v>
      </c>
      <c r="I94" s="83">
        <f t="shared" si="24"/>
        <v>0</v>
      </c>
      <c r="J94" s="83"/>
      <c r="K94" s="83"/>
      <c r="L94" s="83"/>
      <c r="M94" s="83">
        <f>151331065.878333+3977860</f>
        <v>155308925.878333</v>
      </c>
      <c r="N94" s="83">
        <f t="shared" si="25"/>
        <v>149373172.82999998</v>
      </c>
      <c r="O94" s="83">
        <f>149352323.48+20849.35</f>
        <v>149373172.82999998</v>
      </c>
      <c r="P94" s="83">
        <v>0</v>
      </c>
      <c r="Q94" s="83"/>
      <c r="R94" s="84"/>
      <c r="S94" s="85">
        <f t="shared" si="26"/>
        <v>304682098.70833302</v>
      </c>
      <c r="T94" s="83">
        <f t="shared" si="18"/>
        <v>0</v>
      </c>
      <c r="U94" s="83">
        <f t="shared" si="19"/>
        <v>0</v>
      </c>
      <c r="V94" s="83"/>
      <c r="W94" s="85">
        <f t="shared" si="20"/>
        <v>0</v>
      </c>
      <c r="X94" s="83"/>
      <c r="Y94" s="83"/>
      <c r="Z94" s="83"/>
      <c r="AA94" s="85">
        <f t="shared" si="22"/>
        <v>0</v>
      </c>
      <c r="AB94" s="83"/>
      <c r="AC94" s="83"/>
      <c r="AD94" s="86">
        <f t="shared" si="27"/>
        <v>304682098.70833302</v>
      </c>
    </row>
    <row r="95" spans="1:30" s="87" customFormat="1" ht="37.5" x14ac:dyDescent="0.3">
      <c r="A95" s="79">
        <f t="shared" si="17"/>
        <v>86</v>
      </c>
      <c r="B95" s="80" t="s">
        <v>94</v>
      </c>
      <c r="C95" s="93">
        <v>3101009</v>
      </c>
      <c r="D95" s="82"/>
      <c r="E95" s="83">
        <f t="shared" si="23"/>
        <v>44346695.460000001</v>
      </c>
      <c r="F95" s="83">
        <v>43907619.270000003</v>
      </c>
      <c r="G95" s="83">
        <v>439076.19</v>
      </c>
      <c r="H95" s="83">
        <f t="shared" si="28"/>
        <v>63590761.059295997</v>
      </c>
      <c r="I95" s="83">
        <f t="shared" si="24"/>
        <v>36634635.559295997</v>
      </c>
      <c r="J95" s="83">
        <v>32541289.759296</v>
      </c>
      <c r="K95" s="83">
        <v>2745908.75</v>
      </c>
      <c r="L95" s="83">
        <v>1347437.05</v>
      </c>
      <c r="M95" s="83">
        <v>418988</v>
      </c>
      <c r="N95" s="83">
        <f t="shared" si="25"/>
        <v>26537137.5</v>
      </c>
      <c r="O95" s="83">
        <v>114085</v>
      </c>
      <c r="P95" s="83">
        <v>8413990</v>
      </c>
      <c r="Q95" s="83">
        <v>18009062.5</v>
      </c>
      <c r="R95" s="84"/>
      <c r="S95" s="85">
        <f t="shared" si="26"/>
        <v>107937456.51929599</v>
      </c>
      <c r="T95" s="83">
        <f t="shared" si="18"/>
        <v>23454589.685875203</v>
      </c>
      <c r="U95" s="83">
        <f t="shared" si="19"/>
        <v>23454589.685875203</v>
      </c>
      <c r="V95" s="83"/>
      <c r="W95" s="85">
        <f t="shared" si="20"/>
        <v>23454589.685875203</v>
      </c>
      <c r="X95" s="83"/>
      <c r="Y95" s="83">
        <v>23454589.685875203</v>
      </c>
      <c r="Z95" s="83"/>
      <c r="AA95" s="85">
        <f t="shared" si="22"/>
        <v>0</v>
      </c>
      <c r="AB95" s="83"/>
      <c r="AC95" s="83"/>
      <c r="AD95" s="86">
        <f t="shared" si="27"/>
        <v>131392046.2051712</v>
      </c>
    </row>
    <row r="96" spans="1:30" s="87" customFormat="1" ht="42.75" customHeight="1" x14ac:dyDescent="0.3">
      <c r="A96" s="79">
        <f t="shared" si="17"/>
        <v>87</v>
      </c>
      <c r="B96" s="80" t="s">
        <v>189</v>
      </c>
      <c r="C96" s="93">
        <v>3107003</v>
      </c>
      <c r="D96" s="82"/>
      <c r="E96" s="83">
        <f t="shared" si="23"/>
        <v>0</v>
      </c>
      <c r="F96" s="83"/>
      <c r="G96" s="83"/>
      <c r="H96" s="83">
        <f t="shared" si="28"/>
        <v>221289600</v>
      </c>
      <c r="I96" s="83">
        <f t="shared" si="24"/>
        <v>0</v>
      </c>
      <c r="J96" s="83"/>
      <c r="K96" s="83"/>
      <c r="L96" s="83"/>
      <c r="M96" s="83"/>
      <c r="N96" s="83">
        <f t="shared" si="25"/>
        <v>221289600</v>
      </c>
      <c r="O96" s="83">
        <v>221289600</v>
      </c>
      <c r="P96" s="83"/>
      <c r="Q96" s="83"/>
      <c r="R96" s="84"/>
      <c r="S96" s="85">
        <f t="shared" si="26"/>
        <v>221289600</v>
      </c>
      <c r="T96" s="83">
        <f t="shared" si="18"/>
        <v>0</v>
      </c>
      <c r="U96" s="83">
        <f t="shared" si="19"/>
        <v>0</v>
      </c>
      <c r="V96" s="83"/>
      <c r="W96" s="85">
        <f t="shared" si="20"/>
        <v>0</v>
      </c>
      <c r="X96" s="83"/>
      <c r="Y96" s="83"/>
      <c r="Z96" s="83"/>
      <c r="AA96" s="85">
        <f t="shared" si="22"/>
        <v>0</v>
      </c>
      <c r="AB96" s="83"/>
      <c r="AC96" s="83"/>
      <c r="AD96" s="86">
        <f t="shared" si="27"/>
        <v>221289600</v>
      </c>
    </row>
    <row r="97" spans="1:30" s="87" customFormat="1" ht="37.5" x14ac:dyDescent="0.3">
      <c r="A97" s="79">
        <f t="shared" si="17"/>
        <v>88</v>
      </c>
      <c r="B97" s="80" t="s">
        <v>95</v>
      </c>
      <c r="C97" s="93">
        <v>4346004</v>
      </c>
      <c r="D97" s="82"/>
      <c r="E97" s="83">
        <f t="shared" si="23"/>
        <v>11760448.529999999</v>
      </c>
      <c r="F97" s="83">
        <v>11644008.449999999</v>
      </c>
      <c r="G97" s="83">
        <v>116440.08</v>
      </c>
      <c r="H97" s="83">
        <f t="shared" si="28"/>
        <v>74752059.277919754</v>
      </c>
      <c r="I97" s="83">
        <f t="shared" si="24"/>
        <v>51087409.999919757</v>
      </c>
      <c r="J97" s="83">
        <v>41124186.572832003</v>
      </c>
      <c r="K97" s="83">
        <v>8831984.6970877592</v>
      </c>
      <c r="L97" s="83">
        <v>1131238.73</v>
      </c>
      <c r="M97" s="83">
        <v>1785690.7480000001</v>
      </c>
      <c r="N97" s="83">
        <f t="shared" si="25"/>
        <v>21878958.530000001</v>
      </c>
      <c r="O97" s="83">
        <v>1863708.2800000012</v>
      </c>
      <c r="P97" s="83">
        <v>1812244</v>
      </c>
      <c r="Q97" s="83">
        <v>18203006.25</v>
      </c>
      <c r="R97" s="84"/>
      <c r="S97" s="85">
        <f t="shared" si="26"/>
        <v>86512507.807919756</v>
      </c>
      <c r="T97" s="83">
        <f t="shared" si="18"/>
        <v>92133038.471487999</v>
      </c>
      <c r="U97" s="83">
        <f t="shared" si="19"/>
        <v>89560101.335487992</v>
      </c>
      <c r="V97" s="83">
        <v>57461345.488139197</v>
      </c>
      <c r="W97" s="85">
        <f t="shared" si="20"/>
        <v>32098755.847348802</v>
      </c>
      <c r="X97" s="83">
        <v>16323054.557220003</v>
      </c>
      <c r="Y97" s="83">
        <v>15775701.290128801</v>
      </c>
      <c r="Z97" s="83">
        <v>2572937.1359999999</v>
      </c>
      <c r="AA97" s="85">
        <f t="shared" si="22"/>
        <v>60034282.624139197</v>
      </c>
      <c r="AB97" s="83"/>
      <c r="AC97" s="83"/>
      <c r="AD97" s="86">
        <f t="shared" si="27"/>
        <v>178645546.27940774</v>
      </c>
    </row>
    <row r="98" spans="1:30" s="87" customFormat="1" ht="37.5" x14ac:dyDescent="0.3">
      <c r="A98" s="79">
        <f t="shared" si="17"/>
        <v>89</v>
      </c>
      <c r="B98" s="80" t="s">
        <v>96</v>
      </c>
      <c r="C98" s="93">
        <v>3131001</v>
      </c>
      <c r="D98" s="82"/>
      <c r="E98" s="83">
        <f t="shared" si="23"/>
        <v>3750388.2600000002</v>
      </c>
      <c r="F98" s="83">
        <v>3713255.7</v>
      </c>
      <c r="G98" s="83">
        <v>37132.559999999998</v>
      </c>
      <c r="H98" s="83">
        <f t="shared" si="28"/>
        <v>29288713.825275201</v>
      </c>
      <c r="I98" s="83">
        <f t="shared" si="24"/>
        <v>17699829.575275201</v>
      </c>
      <c r="J98" s="83">
        <v>13626408.002976</v>
      </c>
      <c r="K98" s="83">
        <v>3040858.0322992001</v>
      </c>
      <c r="L98" s="83">
        <v>1032563.54</v>
      </c>
      <c r="M98" s="83">
        <v>629102</v>
      </c>
      <c r="N98" s="83">
        <f t="shared" si="25"/>
        <v>10959782.25</v>
      </c>
      <c r="O98" s="83">
        <v>5662055</v>
      </c>
      <c r="P98" s="83">
        <v>129446</v>
      </c>
      <c r="Q98" s="83">
        <v>5168281.25</v>
      </c>
      <c r="R98" s="84"/>
      <c r="S98" s="85">
        <f t="shared" si="26"/>
        <v>33039102.085275203</v>
      </c>
      <c r="T98" s="83">
        <f t="shared" si="18"/>
        <v>7395337.1519999998</v>
      </c>
      <c r="U98" s="83">
        <f t="shared" si="19"/>
        <v>7395337.1519999998</v>
      </c>
      <c r="V98" s="83"/>
      <c r="W98" s="85">
        <f t="shared" si="20"/>
        <v>7395337.1519999998</v>
      </c>
      <c r="X98" s="83"/>
      <c r="Y98" s="83">
        <v>7395337.1519999998</v>
      </c>
      <c r="Z98" s="83"/>
      <c r="AA98" s="85">
        <f t="shared" si="22"/>
        <v>0</v>
      </c>
      <c r="AB98" s="83"/>
      <c r="AC98" s="83"/>
      <c r="AD98" s="86">
        <f t="shared" si="27"/>
        <v>40434439.237275206</v>
      </c>
    </row>
    <row r="99" spans="1:30" s="87" customFormat="1" ht="56.25" x14ac:dyDescent="0.3">
      <c r="A99" s="79">
        <f t="shared" si="17"/>
        <v>90</v>
      </c>
      <c r="B99" s="80" t="s">
        <v>97</v>
      </c>
      <c r="C99" s="93">
        <v>3310001</v>
      </c>
      <c r="D99" s="82"/>
      <c r="E99" s="83">
        <f t="shared" si="23"/>
        <v>0</v>
      </c>
      <c r="F99" s="83"/>
      <c r="G99" s="83"/>
      <c r="H99" s="83">
        <f t="shared" si="28"/>
        <v>0</v>
      </c>
      <c r="I99" s="83">
        <f t="shared" si="24"/>
        <v>0</v>
      </c>
      <c r="J99" s="83"/>
      <c r="K99" s="83"/>
      <c r="L99" s="83"/>
      <c r="M99" s="83"/>
      <c r="N99" s="83">
        <f t="shared" si="25"/>
        <v>0</v>
      </c>
      <c r="O99" s="83"/>
      <c r="P99" s="83"/>
      <c r="Q99" s="83"/>
      <c r="R99" s="84"/>
      <c r="S99" s="85">
        <f t="shared" si="26"/>
        <v>0</v>
      </c>
      <c r="T99" s="83">
        <f t="shared" si="18"/>
        <v>0</v>
      </c>
      <c r="U99" s="83">
        <f t="shared" si="19"/>
        <v>0</v>
      </c>
      <c r="V99" s="83"/>
      <c r="W99" s="85">
        <f t="shared" si="20"/>
        <v>0</v>
      </c>
      <c r="X99" s="83"/>
      <c r="Y99" s="83"/>
      <c r="Z99" s="83"/>
      <c r="AA99" s="85">
        <f t="shared" si="22"/>
        <v>0</v>
      </c>
      <c r="AB99" s="83">
        <v>470193042</v>
      </c>
      <c r="AC99" s="83"/>
      <c r="AD99" s="86">
        <f t="shared" si="27"/>
        <v>470193042</v>
      </c>
    </row>
    <row r="100" spans="1:30" s="87" customFormat="1" x14ac:dyDescent="0.3">
      <c r="A100" s="79">
        <f t="shared" si="17"/>
        <v>91</v>
      </c>
      <c r="B100" s="80" t="s">
        <v>119</v>
      </c>
      <c r="C100" s="93" t="s">
        <v>120</v>
      </c>
      <c r="D100" s="82"/>
      <c r="E100" s="83">
        <f t="shared" si="23"/>
        <v>0</v>
      </c>
      <c r="F100" s="83"/>
      <c r="G100" s="83"/>
      <c r="H100" s="83">
        <f t="shared" si="28"/>
        <v>1119610.8805385293</v>
      </c>
      <c r="I100" s="83">
        <f t="shared" si="24"/>
        <v>0</v>
      </c>
      <c r="J100" s="83"/>
      <c r="K100" s="83"/>
      <c r="L100" s="83"/>
      <c r="M100" s="83">
        <v>1119610.8805385293</v>
      </c>
      <c r="N100" s="83">
        <f t="shared" si="25"/>
        <v>0</v>
      </c>
      <c r="O100" s="83"/>
      <c r="P100" s="83"/>
      <c r="Q100" s="83"/>
      <c r="R100" s="84"/>
      <c r="S100" s="85">
        <f t="shared" si="26"/>
        <v>1119610.8805385293</v>
      </c>
      <c r="T100" s="83">
        <f t="shared" si="18"/>
        <v>38939973.638680801</v>
      </c>
      <c r="U100" s="83">
        <f t="shared" si="19"/>
        <v>38939973.638680801</v>
      </c>
      <c r="V100" s="83"/>
      <c r="W100" s="85">
        <f t="shared" si="20"/>
        <v>38939973.638680801</v>
      </c>
      <c r="X100" s="83">
        <v>12486322.800000001</v>
      </c>
      <c r="Y100" s="83">
        <v>26453650.8386808</v>
      </c>
      <c r="Z100" s="83"/>
      <c r="AA100" s="85">
        <f t="shared" si="22"/>
        <v>0</v>
      </c>
      <c r="AB100" s="83"/>
      <c r="AC100" s="83"/>
      <c r="AD100" s="86">
        <f t="shared" si="27"/>
        <v>40059584.519219331</v>
      </c>
    </row>
    <row r="101" spans="1:30" s="87" customFormat="1" x14ac:dyDescent="0.3">
      <c r="A101" s="79">
        <f t="shared" si="17"/>
        <v>92</v>
      </c>
      <c r="B101" s="80" t="s">
        <v>173</v>
      </c>
      <c r="C101" s="93">
        <v>2138254</v>
      </c>
      <c r="D101" s="82"/>
      <c r="E101" s="83">
        <f t="shared" si="23"/>
        <v>0</v>
      </c>
      <c r="F101" s="83"/>
      <c r="G101" s="83"/>
      <c r="H101" s="83">
        <f>M101+N101+I101</f>
        <v>215670.8</v>
      </c>
      <c r="I101" s="83">
        <f t="shared" si="24"/>
        <v>0</v>
      </c>
      <c r="J101" s="83"/>
      <c r="K101" s="83"/>
      <c r="L101" s="83"/>
      <c r="M101" s="83"/>
      <c r="N101" s="83">
        <f t="shared" si="25"/>
        <v>215670.8</v>
      </c>
      <c r="O101" s="83">
        <v>215670.8</v>
      </c>
      <c r="P101" s="83"/>
      <c r="Q101" s="83"/>
      <c r="R101" s="84"/>
      <c r="S101" s="85">
        <f t="shared" si="26"/>
        <v>215670.8</v>
      </c>
      <c r="T101" s="83"/>
      <c r="U101" s="83"/>
      <c r="V101" s="83"/>
      <c r="W101" s="85"/>
      <c r="X101" s="83"/>
      <c r="Y101" s="83"/>
      <c r="Z101" s="83"/>
      <c r="AA101" s="85">
        <f t="shared" si="22"/>
        <v>0</v>
      </c>
      <c r="AB101" s="83"/>
      <c r="AC101" s="83"/>
      <c r="AD101" s="86">
        <f t="shared" si="27"/>
        <v>215670.8</v>
      </c>
    </row>
    <row r="102" spans="1:30" s="87" customFormat="1" ht="37.5" x14ac:dyDescent="0.3">
      <c r="A102" s="79">
        <f t="shared" si="17"/>
        <v>93</v>
      </c>
      <c r="B102" s="80" t="s">
        <v>98</v>
      </c>
      <c r="C102" s="93">
        <v>1343005</v>
      </c>
      <c r="D102" s="82">
        <v>1</v>
      </c>
      <c r="E102" s="83">
        <f t="shared" si="23"/>
        <v>16373223.67</v>
      </c>
      <c r="F102" s="83">
        <v>16211112.539999999</v>
      </c>
      <c r="G102" s="83">
        <v>162111.13</v>
      </c>
      <c r="H102" s="83">
        <f t="shared" ref="H102:H122" si="29">M102+N102+I102</f>
        <v>45748288.942936003</v>
      </c>
      <c r="I102" s="83">
        <f t="shared" si="24"/>
        <v>38560779.542936005</v>
      </c>
      <c r="J102" s="83">
        <v>24311759.487960003</v>
      </c>
      <c r="K102" s="83">
        <v>13394347.294976</v>
      </c>
      <c r="L102" s="83">
        <v>854672.76</v>
      </c>
      <c r="M102" s="83">
        <v>31505.4</v>
      </c>
      <c r="N102" s="83">
        <f t="shared" si="25"/>
        <v>7156004</v>
      </c>
      <c r="O102" s="83">
        <v>76056</v>
      </c>
      <c r="P102" s="83">
        <v>3128259</v>
      </c>
      <c r="Q102" s="83">
        <v>3951689</v>
      </c>
      <c r="R102" s="84">
        <v>11050956</v>
      </c>
      <c r="S102" s="85">
        <f t="shared" si="26"/>
        <v>73172468.612936005</v>
      </c>
      <c r="T102" s="83">
        <f t="shared" si="18"/>
        <v>37748098.201647997</v>
      </c>
      <c r="U102" s="83">
        <f t="shared" si="19"/>
        <v>37748098.201647997</v>
      </c>
      <c r="V102" s="83">
        <v>20910716.6296</v>
      </c>
      <c r="W102" s="85">
        <f t="shared" si="20"/>
        <v>16837381.572047997</v>
      </c>
      <c r="X102" s="83">
        <v>740678.39999999991</v>
      </c>
      <c r="Y102" s="83">
        <v>16096703.172047999</v>
      </c>
      <c r="Z102" s="83"/>
      <c r="AA102" s="85">
        <f t="shared" si="22"/>
        <v>20910716.6296</v>
      </c>
      <c r="AB102" s="83">
        <v>10040730</v>
      </c>
      <c r="AC102" s="83"/>
      <c r="AD102" s="86">
        <f t="shared" si="27"/>
        <v>120961296.814584</v>
      </c>
    </row>
    <row r="103" spans="1:30" s="87" customFormat="1" ht="37.5" x14ac:dyDescent="0.3">
      <c r="A103" s="79">
        <f t="shared" si="17"/>
        <v>94</v>
      </c>
      <c r="B103" s="95" t="s">
        <v>99</v>
      </c>
      <c r="C103" s="93">
        <v>1340004</v>
      </c>
      <c r="D103" s="82"/>
      <c r="E103" s="83">
        <f t="shared" si="23"/>
        <v>41960919</v>
      </c>
      <c r="F103" s="83">
        <v>41545464.359999999</v>
      </c>
      <c r="G103" s="83">
        <v>415454.64</v>
      </c>
      <c r="H103" s="83">
        <f t="shared" si="29"/>
        <v>201343443.33120191</v>
      </c>
      <c r="I103" s="83">
        <f t="shared" si="24"/>
        <v>129800677.66120192</v>
      </c>
      <c r="J103" s="83">
        <v>72830250.852593929</v>
      </c>
      <c r="K103" s="83">
        <v>53817120.068608001</v>
      </c>
      <c r="L103" s="83">
        <v>3153306.74</v>
      </c>
      <c r="M103" s="83"/>
      <c r="N103" s="83">
        <f t="shared" si="25"/>
        <v>71542765.670000002</v>
      </c>
      <c r="O103" s="83">
        <f>20328814+228825.75</f>
        <v>20557639.75</v>
      </c>
      <c r="P103" s="83">
        <v>23511563.16</v>
      </c>
      <c r="Q103" s="83">
        <v>27473562.760000002</v>
      </c>
      <c r="R103" s="84">
        <v>25570356</v>
      </c>
      <c r="S103" s="85">
        <f t="shared" si="26"/>
        <v>268874718.33120191</v>
      </c>
      <c r="T103" s="83">
        <f t="shared" si="18"/>
        <v>96272286.514062643</v>
      </c>
      <c r="U103" s="83">
        <f t="shared" si="19"/>
        <v>96272286.514062643</v>
      </c>
      <c r="V103" s="83">
        <v>69610364.685222641</v>
      </c>
      <c r="W103" s="85">
        <f t="shared" si="20"/>
        <v>26661921.828840002</v>
      </c>
      <c r="X103" s="83">
        <v>11915032.5</v>
      </c>
      <c r="Y103" s="83">
        <v>14746889.328840001</v>
      </c>
      <c r="Z103" s="83"/>
      <c r="AA103" s="85">
        <f t="shared" si="22"/>
        <v>69610364.685222641</v>
      </c>
      <c r="AB103" s="83">
        <v>45486713.5</v>
      </c>
      <c r="AC103" s="83"/>
      <c r="AD103" s="86">
        <f t="shared" si="27"/>
        <v>410633718.34526455</v>
      </c>
    </row>
    <row r="104" spans="1:30" s="87" customFormat="1" ht="26.25" customHeight="1" x14ac:dyDescent="0.3">
      <c r="A104" s="79">
        <f t="shared" si="17"/>
        <v>95</v>
      </c>
      <c r="B104" s="88" t="s">
        <v>100</v>
      </c>
      <c r="C104" s="93">
        <v>1343001</v>
      </c>
      <c r="D104" s="82">
        <v>1</v>
      </c>
      <c r="E104" s="83">
        <f t="shared" si="23"/>
        <v>44769900.910000004</v>
      </c>
      <c r="F104" s="83">
        <v>44326634.560000002</v>
      </c>
      <c r="G104" s="83">
        <v>443266.35</v>
      </c>
      <c r="H104" s="83">
        <f t="shared" si="29"/>
        <v>65498977.450117126</v>
      </c>
      <c r="I104" s="83">
        <f t="shared" si="24"/>
        <v>40971324.750117131</v>
      </c>
      <c r="J104" s="83">
        <v>24115302.098469127</v>
      </c>
      <c r="K104" s="83">
        <v>15551001.531648003</v>
      </c>
      <c r="L104" s="83">
        <v>1305021.1200000001</v>
      </c>
      <c r="M104" s="83">
        <v>1336434</v>
      </c>
      <c r="N104" s="83">
        <f t="shared" si="25"/>
        <v>23191218.699999999</v>
      </c>
      <c r="O104" s="83">
        <v>3414040</v>
      </c>
      <c r="P104" s="83">
        <v>11177593.02</v>
      </c>
      <c r="Q104" s="83">
        <v>8599585.6799999997</v>
      </c>
      <c r="R104" s="84">
        <v>8630370</v>
      </c>
      <c r="S104" s="85">
        <f t="shared" si="26"/>
        <v>118899248.36011714</v>
      </c>
      <c r="T104" s="83">
        <f t="shared" si="18"/>
        <v>134481252.00896639</v>
      </c>
      <c r="U104" s="83">
        <f t="shared" si="19"/>
        <v>134481252.00896639</v>
      </c>
      <c r="V104" s="83">
        <v>114480649.56680639</v>
      </c>
      <c r="W104" s="85">
        <f t="shared" si="20"/>
        <v>20000602.442159999</v>
      </c>
      <c r="X104" s="83"/>
      <c r="Y104" s="83">
        <v>20000602.442159999</v>
      </c>
      <c r="Z104" s="83"/>
      <c r="AA104" s="85">
        <f t="shared" si="22"/>
        <v>114480649.56680639</v>
      </c>
      <c r="AB104" s="83">
        <v>17683910</v>
      </c>
      <c r="AC104" s="83"/>
      <c r="AD104" s="86">
        <f t="shared" si="27"/>
        <v>271064410.36908352</v>
      </c>
    </row>
    <row r="105" spans="1:30" s="87" customFormat="1" x14ac:dyDescent="0.3">
      <c r="A105" s="79">
        <f t="shared" si="17"/>
        <v>96</v>
      </c>
      <c r="B105" s="88" t="s">
        <v>101</v>
      </c>
      <c r="C105" s="93">
        <v>1343002</v>
      </c>
      <c r="D105" s="82">
        <v>1</v>
      </c>
      <c r="E105" s="83">
        <f t="shared" si="23"/>
        <v>69646181.350000009</v>
      </c>
      <c r="F105" s="83">
        <v>68956615.200000003</v>
      </c>
      <c r="G105" s="83">
        <v>689566.15</v>
      </c>
      <c r="H105" s="83">
        <f t="shared" si="29"/>
        <v>72997145.964655042</v>
      </c>
      <c r="I105" s="83">
        <f t="shared" si="24"/>
        <v>45515448.184655048</v>
      </c>
      <c r="J105" s="83">
        <v>28052804.722465605</v>
      </c>
      <c r="K105" s="83">
        <v>15529330.432189442</v>
      </c>
      <c r="L105" s="83">
        <v>1933313.03</v>
      </c>
      <c r="M105" s="83">
        <f>1489204.5+600016</f>
        <v>2089220.5</v>
      </c>
      <c r="N105" s="83">
        <f t="shared" si="25"/>
        <v>25392477.280000001</v>
      </c>
      <c r="O105" s="83">
        <v>6977002.0000000019</v>
      </c>
      <c r="P105" s="83">
        <v>5393550</v>
      </c>
      <c r="Q105" s="83">
        <v>13021925.279999999</v>
      </c>
      <c r="R105" s="84">
        <v>21206052</v>
      </c>
      <c r="S105" s="85">
        <f t="shared" si="26"/>
        <v>163849379.31465507</v>
      </c>
      <c r="T105" s="83">
        <f t="shared" si="18"/>
        <v>114727008.04764771</v>
      </c>
      <c r="U105" s="83">
        <f t="shared" si="19"/>
        <v>114727008.04764771</v>
      </c>
      <c r="V105" s="83">
        <v>84937079.724871725</v>
      </c>
      <c r="W105" s="85">
        <f t="shared" si="20"/>
        <v>29789928.322775997</v>
      </c>
      <c r="X105" s="83">
        <v>11496507.119999999</v>
      </c>
      <c r="Y105" s="83">
        <v>18293421.202776</v>
      </c>
      <c r="Z105" s="83"/>
      <c r="AA105" s="85">
        <f t="shared" si="22"/>
        <v>84937079.724871725</v>
      </c>
      <c r="AB105" s="83">
        <v>19204223.399999999</v>
      </c>
      <c r="AC105" s="83">
        <v>10905460.800000001</v>
      </c>
      <c r="AD105" s="86">
        <f t="shared" si="27"/>
        <v>308686071.56230277</v>
      </c>
    </row>
    <row r="106" spans="1:30" s="87" customFormat="1" ht="37.5" x14ac:dyDescent="0.3">
      <c r="A106" s="79">
        <f t="shared" si="17"/>
        <v>97</v>
      </c>
      <c r="B106" s="80" t="s">
        <v>102</v>
      </c>
      <c r="C106" s="93">
        <v>1343303</v>
      </c>
      <c r="D106" s="82">
        <v>1</v>
      </c>
      <c r="E106" s="83">
        <f t="shared" si="23"/>
        <v>224120881.88999999</v>
      </c>
      <c r="F106" s="83">
        <v>221901863.25999999</v>
      </c>
      <c r="G106" s="83">
        <v>2219018.63</v>
      </c>
      <c r="H106" s="83">
        <f t="shared" si="29"/>
        <v>153331256.75925377</v>
      </c>
      <c r="I106" s="83">
        <f t="shared" si="24"/>
        <v>96108806.212324828</v>
      </c>
      <c r="J106" s="83">
        <v>57721971.233313613</v>
      </c>
      <c r="K106" s="83">
        <v>35450477.609011203</v>
      </c>
      <c r="L106" s="83">
        <v>2936357.37</v>
      </c>
      <c r="M106" s="83">
        <v>5886608.5069289394</v>
      </c>
      <c r="N106" s="83">
        <f t="shared" si="25"/>
        <v>51335842.039999999</v>
      </c>
      <c r="O106" s="83">
        <f>22719594+69497.8</f>
        <v>22789091.800000001</v>
      </c>
      <c r="P106" s="83">
        <v>14238972</v>
      </c>
      <c r="Q106" s="83">
        <v>14307778.24</v>
      </c>
      <c r="R106" s="84">
        <v>45141264</v>
      </c>
      <c r="S106" s="85">
        <f t="shared" ref="S106:S122" si="30">E106+H106+R106</f>
        <v>422593402.64925373</v>
      </c>
      <c r="T106" s="83">
        <f t="shared" si="18"/>
        <v>331004478.39239728</v>
      </c>
      <c r="U106" s="83">
        <f t="shared" si="19"/>
        <v>331004478.39239728</v>
      </c>
      <c r="V106" s="83">
        <v>227702387.13347724</v>
      </c>
      <c r="W106" s="85">
        <f t="shared" si="20"/>
        <v>103302091.25892001</v>
      </c>
      <c r="X106" s="83">
        <v>25157177.206559993</v>
      </c>
      <c r="Y106" s="83">
        <v>78144914.052360013</v>
      </c>
      <c r="Z106" s="83"/>
      <c r="AA106" s="85">
        <f t="shared" si="22"/>
        <v>227702387.13347724</v>
      </c>
      <c r="AB106" s="83">
        <v>40300142.399999999</v>
      </c>
      <c r="AC106" s="83"/>
      <c r="AD106" s="86">
        <f t="shared" ref="AD106:AD122" si="31">E106+H106+R106+T106+AB106+AC106</f>
        <v>793898023.44165099</v>
      </c>
    </row>
    <row r="107" spans="1:30" s="87" customFormat="1" x14ac:dyDescent="0.3">
      <c r="A107" s="79">
        <f t="shared" ref="A107:A122" si="32">A106+1</f>
        <v>98</v>
      </c>
      <c r="B107" s="80" t="s">
        <v>103</v>
      </c>
      <c r="C107" s="93">
        <v>1340011</v>
      </c>
      <c r="D107" s="82"/>
      <c r="E107" s="83">
        <f t="shared" si="23"/>
        <v>92367451.539999992</v>
      </c>
      <c r="F107" s="83">
        <v>91452922.319999993</v>
      </c>
      <c r="G107" s="83">
        <v>914529.22</v>
      </c>
      <c r="H107" s="83">
        <f t="shared" si="29"/>
        <v>50858794.163910076</v>
      </c>
      <c r="I107" s="83">
        <f t="shared" si="24"/>
        <v>34515424.07391008</v>
      </c>
      <c r="J107" s="83">
        <v>19315823.74646176</v>
      </c>
      <c r="K107" s="83">
        <v>14663669.067448322</v>
      </c>
      <c r="L107" s="83">
        <v>535931.26</v>
      </c>
      <c r="M107" s="83">
        <v>171257</v>
      </c>
      <c r="N107" s="83">
        <f t="shared" si="25"/>
        <v>16172113.09</v>
      </c>
      <c r="O107" s="83">
        <v>6479199.9999999991</v>
      </c>
      <c r="P107" s="83">
        <v>1668764.37</v>
      </c>
      <c r="Q107" s="83">
        <v>8024148.7199999997</v>
      </c>
      <c r="R107" s="84">
        <v>6493326</v>
      </c>
      <c r="S107" s="85">
        <f t="shared" si="30"/>
        <v>149719571.70391005</v>
      </c>
      <c r="T107" s="83">
        <f t="shared" si="18"/>
        <v>100938719.81474279</v>
      </c>
      <c r="U107" s="83">
        <f t="shared" si="19"/>
        <v>100938719.81474279</v>
      </c>
      <c r="V107" s="83">
        <v>76575873.238462791</v>
      </c>
      <c r="W107" s="85">
        <f t="shared" si="20"/>
        <v>24362846.576279998</v>
      </c>
      <c r="X107" s="83"/>
      <c r="Y107" s="83">
        <v>24362846.576279998</v>
      </c>
      <c r="Z107" s="83"/>
      <c r="AA107" s="85">
        <f t="shared" si="22"/>
        <v>76575873.238462791</v>
      </c>
      <c r="AB107" s="83">
        <v>18037001.5</v>
      </c>
      <c r="AC107" s="83"/>
      <c r="AD107" s="86">
        <f t="shared" si="31"/>
        <v>268695293.01865286</v>
      </c>
    </row>
    <row r="108" spans="1:30" s="87" customFormat="1" ht="37.5" x14ac:dyDescent="0.3">
      <c r="A108" s="79">
        <f t="shared" si="32"/>
        <v>99</v>
      </c>
      <c r="B108" s="88" t="s">
        <v>104</v>
      </c>
      <c r="C108" s="93">
        <v>1340013</v>
      </c>
      <c r="D108" s="82"/>
      <c r="E108" s="83">
        <f t="shared" si="23"/>
        <v>119108018.51000001</v>
      </c>
      <c r="F108" s="83">
        <v>117928731.2</v>
      </c>
      <c r="G108" s="83">
        <v>1179287.31</v>
      </c>
      <c r="H108" s="83">
        <f t="shared" si="29"/>
        <v>92452232.587128609</v>
      </c>
      <c r="I108" s="83">
        <f t="shared" si="24"/>
        <v>58503272.667128615</v>
      </c>
      <c r="J108" s="83">
        <v>38656007.563341416</v>
      </c>
      <c r="K108" s="83">
        <v>18205180.503787201</v>
      </c>
      <c r="L108" s="83">
        <v>1642084.6</v>
      </c>
      <c r="M108" s="83">
        <v>983416</v>
      </c>
      <c r="N108" s="83">
        <f t="shared" si="25"/>
        <v>32965543.920000002</v>
      </c>
      <c r="O108" s="83">
        <f>12021587.92+56655</f>
        <v>12078242.92</v>
      </c>
      <c r="P108" s="83">
        <v>8867051</v>
      </c>
      <c r="Q108" s="83">
        <v>12020250</v>
      </c>
      <c r="R108" s="84">
        <v>36557136</v>
      </c>
      <c r="S108" s="85">
        <f t="shared" si="30"/>
        <v>248117387.09712863</v>
      </c>
      <c r="T108" s="83">
        <f t="shared" si="18"/>
        <v>138743714.2963891</v>
      </c>
      <c r="U108" s="83">
        <f t="shared" si="19"/>
        <v>138743714.2963891</v>
      </c>
      <c r="V108" s="83">
        <v>85351615.927761123</v>
      </c>
      <c r="W108" s="85">
        <f t="shared" si="20"/>
        <v>53392098.368627995</v>
      </c>
      <c r="X108" s="83">
        <v>5547035.1063599996</v>
      </c>
      <c r="Y108" s="83">
        <v>47845063.262267992</v>
      </c>
      <c r="Z108" s="83"/>
      <c r="AA108" s="85">
        <f t="shared" si="22"/>
        <v>85351615.927761123</v>
      </c>
      <c r="AB108" s="83">
        <v>31358051.100000001</v>
      </c>
      <c r="AC108" s="83"/>
      <c r="AD108" s="86">
        <f t="shared" si="31"/>
        <v>418219152.49351776</v>
      </c>
    </row>
    <row r="109" spans="1:30" s="87" customFormat="1" x14ac:dyDescent="0.3">
      <c r="A109" s="79">
        <f t="shared" si="32"/>
        <v>100</v>
      </c>
      <c r="B109" s="88" t="s">
        <v>105</v>
      </c>
      <c r="C109" s="93">
        <v>1340014</v>
      </c>
      <c r="D109" s="82">
        <v>1</v>
      </c>
      <c r="E109" s="83">
        <f t="shared" si="23"/>
        <v>229607487.59</v>
      </c>
      <c r="F109" s="83">
        <v>227334146.13</v>
      </c>
      <c r="G109" s="83">
        <v>2273341.46</v>
      </c>
      <c r="H109" s="83">
        <f t="shared" si="29"/>
        <v>227415401.35453555</v>
      </c>
      <c r="I109" s="83">
        <f t="shared" si="24"/>
        <v>141267497.65879044</v>
      </c>
      <c r="J109" s="83">
        <v>86735983.979592353</v>
      </c>
      <c r="K109" s="83">
        <v>52050366.019198082</v>
      </c>
      <c r="L109" s="83">
        <v>2481147.66</v>
      </c>
      <c r="M109" s="83">
        <v>7756560.8657450965</v>
      </c>
      <c r="N109" s="83">
        <f t="shared" si="25"/>
        <v>78391342.830000013</v>
      </c>
      <c r="O109" s="83">
        <f>4747649.00000001+31711.65</f>
        <v>4779360.6500000106</v>
      </c>
      <c r="P109" s="83">
        <v>30300719.68</v>
      </c>
      <c r="Q109" s="83">
        <v>43311262.5</v>
      </c>
      <c r="R109" s="84">
        <v>14005857.600000001</v>
      </c>
      <c r="S109" s="85">
        <f t="shared" si="30"/>
        <v>471028746.54453558</v>
      </c>
      <c r="T109" s="83">
        <f t="shared" ref="T109:T122" si="33">U109+Z109</f>
        <v>444704002.4658215</v>
      </c>
      <c r="U109" s="83">
        <f t="shared" ref="U109:U122" si="34">V109+W109</f>
        <v>444704002.4658215</v>
      </c>
      <c r="V109" s="83">
        <v>364797478.60822552</v>
      </c>
      <c r="W109" s="85">
        <f t="shared" si="20"/>
        <v>79906523.857595995</v>
      </c>
      <c r="X109" s="83">
        <v>32724766.599407997</v>
      </c>
      <c r="Y109" s="83">
        <v>47181757.258187994</v>
      </c>
      <c r="Z109" s="83"/>
      <c r="AA109" s="85">
        <f t="shared" si="22"/>
        <v>364797478.60822552</v>
      </c>
      <c r="AB109" s="83">
        <v>70354297.200000003</v>
      </c>
      <c r="AC109" s="83"/>
      <c r="AD109" s="86">
        <f t="shared" si="31"/>
        <v>986087046.21035719</v>
      </c>
    </row>
    <row r="110" spans="1:30" s="87" customFormat="1" ht="37.5" x14ac:dyDescent="0.3">
      <c r="A110" s="79">
        <f t="shared" si="32"/>
        <v>101</v>
      </c>
      <c r="B110" s="88" t="s">
        <v>106</v>
      </c>
      <c r="C110" s="93">
        <v>1307014</v>
      </c>
      <c r="D110" s="82"/>
      <c r="E110" s="83">
        <f t="shared" si="23"/>
        <v>0</v>
      </c>
      <c r="F110" s="83"/>
      <c r="G110" s="83"/>
      <c r="H110" s="83">
        <f t="shared" si="29"/>
        <v>48830241.600000001</v>
      </c>
      <c r="I110" s="83">
        <f t="shared" si="24"/>
        <v>0</v>
      </c>
      <c r="J110" s="83"/>
      <c r="K110" s="83"/>
      <c r="L110" s="83"/>
      <c r="M110" s="83"/>
      <c r="N110" s="83">
        <f t="shared" si="25"/>
        <v>48830241.600000001</v>
      </c>
      <c r="O110" s="83">
        <v>48830241.600000001</v>
      </c>
      <c r="P110" s="83">
        <v>0</v>
      </c>
      <c r="Q110" s="83"/>
      <c r="R110" s="84"/>
      <c r="S110" s="85">
        <f t="shared" si="30"/>
        <v>48830241.600000001</v>
      </c>
      <c r="T110" s="83">
        <f t="shared" si="33"/>
        <v>0</v>
      </c>
      <c r="U110" s="83">
        <f t="shared" si="34"/>
        <v>0</v>
      </c>
      <c r="V110" s="83"/>
      <c r="W110" s="85">
        <f t="shared" si="20"/>
        <v>0</v>
      </c>
      <c r="X110" s="83"/>
      <c r="Y110" s="83"/>
      <c r="Z110" s="83"/>
      <c r="AA110" s="85">
        <f t="shared" si="22"/>
        <v>0</v>
      </c>
      <c r="AB110" s="83"/>
      <c r="AC110" s="83"/>
      <c r="AD110" s="86">
        <f t="shared" si="31"/>
        <v>48830241.600000001</v>
      </c>
    </row>
    <row r="111" spans="1:30" s="87" customFormat="1" ht="25.15" customHeight="1" x14ac:dyDescent="0.3">
      <c r="A111" s="79">
        <f t="shared" si="32"/>
        <v>102</v>
      </c>
      <c r="B111" s="80" t="s">
        <v>107</v>
      </c>
      <c r="C111" s="93">
        <v>1340006</v>
      </c>
      <c r="D111" s="82"/>
      <c r="E111" s="83">
        <f t="shared" si="23"/>
        <v>118248280.09999999</v>
      </c>
      <c r="F111" s="83">
        <v>117077505.05</v>
      </c>
      <c r="G111" s="83">
        <v>1170775.05</v>
      </c>
      <c r="H111" s="83">
        <f t="shared" si="29"/>
        <v>92064818.615363061</v>
      </c>
      <c r="I111" s="83">
        <f t="shared" si="24"/>
        <v>57180112.772536881</v>
      </c>
      <c r="J111" s="83">
        <v>33317476.023247287</v>
      </c>
      <c r="K111" s="83">
        <v>22146836.2392896</v>
      </c>
      <c r="L111" s="83">
        <v>1715800.51</v>
      </c>
      <c r="M111" s="83">
        <v>3733150.4628261742</v>
      </c>
      <c r="N111" s="83">
        <f t="shared" si="25"/>
        <v>31151555.379999999</v>
      </c>
      <c r="O111" s="83">
        <f>12981448+10545.28</f>
        <v>12991993.279999999</v>
      </c>
      <c r="P111" s="83">
        <v>7132474.6000000006</v>
      </c>
      <c r="Q111" s="83">
        <v>11027087.5</v>
      </c>
      <c r="R111" s="84">
        <v>3945312</v>
      </c>
      <c r="S111" s="85">
        <f t="shared" si="30"/>
        <v>214258410.71536306</v>
      </c>
      <c r="T111" s="83">
        <f t="shared" si="33"/>
        <v>164702412.02704066</v>
      </c>
      <c r="U111" s="83">
        <f t="shared" si="34"/>
        <v>164702412.02704066</v>
      </c>
      <c r="V111" s="83">
        <v>136176552.64796865</v>
      </c>
      <c r="W111" s="85">
        <f t="shared" si="20"/>
        <v>28525859.379071996</v>
      </c>
      <c r="X111" s="83">
        <v>11158470.636479998</v>
      </c>
      <c r="Y111" s="83">
        <v>17367388.742591999</v>
      </c>
      <c r="Z111" s="83"/>
      <c r="AA111" s="85">
        <f t="shared" si="22"/>
        <v>136176552.64796865</v>
      </c>
      <c r="AB111" s="83">
        <v>34052172</v>
      </c>
      <c r="AC111" s="83"/>
      <c r="AD111" s="86">
        <f t="shared" si="31"/>
        <v>413012994.74240375</v>
      </c>
    </row>
    <row r="112" spans="1:30" s="87" customFormat="1" ht="35.450000000000003" customHeight="1" x14ac:dyDescent="0.3">
      <c r="A112" s="79">
        <f t="shared" si="32"/>
        <v>103</v>
      </c>
      <c r="B112" s="80" t="s">
        <v>108</v>
      </c>
      <c r="C112" s="93">
        <v>6349008</v>
      </c>
      <c r="D112" s="82"/>
      <c r="E112" s="83">
        <f t="shared" si="23"/>
        <v>3251434.04</v>
      </c>
      <c r="F112" s="83">
        <v>3219241.62</v>
      </c>
      <c r="G112" s="83">
        <v>32192.42</v>
      </c>
      <c r="H112" s="83">
        <f t="shared" si="29"/>
        <v>25826818.042072035</v>
      </c>
      <c r="I112" s="83">
        <f t="shared" si="24"/>
        <v>13529046.765013209</v>
      </c>
      <c r="J112" s="83">
        <v>11947654.86501321</v>
      </c>
      <c r="K112" s="83">
        <v>976698.62</v>
      </c>
      <c r="L112" s="83">
        <v>604693.28</v>
      </c>
      <c r="M112" s="83">
        <v>1842417.4070588234</v>
      </c>
      <c r="N112" s="83">
        <f t="shared" si="25"/>
        <v>10455353.870000001</v>
      </c>
      <c r="O112" s="83">
        <v>6298214.8000000007</v>
      </c>
      <c r="P112" s="83">
        <v>766320.32000000007</v>
      </c>
      <c r="Q112" s="83">
        <v>3390818.75</v>
      </c>
      <c r="R112" s="84"/>
      <c r="S112" s="85">
        <f t="shared" si="30"/>
        <v>29078252.082072034</v>
      </c>
      <c r="T112" s="83">
        <f t="shared" si="33"/>
        <v>37235561.495999999</v>
      </c>
      <c r="U112" s="83">
        <f t="shared" si="34"/>
        <v>37235561.495999999</v>
      </c>
      <c r="V112" s="83">
        <v>30029097.335999999</v>
      </c>
      <c r="W112" s="85">
        <f t="shared" si="20"/>
        <v>7206464.1600000011</v>
      </c>
      <c r="X112" s="83"/>
      <c r="Y112" s="83">
        <v>7206464.1600000011</v>
      </c>
      <c r="Z112" s="83"/>
      <c r="AA112" s="85">
        <f t="shared" si="22"/>
        <v>30029097.335999999</v>
      </c>
      <c r="AB112" s="83"/>
      <c r="AC112" s="83"/>
      <c r="AD112" s="86">
        <f t="shared" si="31"/>
        <v>66313813.578072034</v>
      </c>
    </row>
    <row r="113" spans="1:95" s="87" customFormat="1" ht="33.950000000000003" customHeight="1" x14ac:dyDescent="0.3">
      <c r="A113" s="79">
        <f t="shared" si="32"/>
        <v>104</v>
      </c>
      <c r="B113" s="80" t="s">
        <v>109</v>
      </c>
      <c r="C113" s="93">
        <v>1340007</v>
      </c>
      <c r="D113" s="82">
        <v>1</v>
      </c>
      <c r="E113" s="83">
        <f t="shared" si="23"/>
        <v>112280754.48</v>
      </c>
      <c r="F113" s="83">
        <v>111169063.84</v>
      </c>
      <c r="G113" s="83">
        <v>1111690.6399999999</v>
      </c>
      <c r="H113" s="83">
        <f t="shared" si="29"/>
        <v>170739556.92965615</v>
      </c>
      <c r="I113" s="83">
        <f t="shared" si="24"/>
        <v>88924484.273646191</v>
      </c>
      <c r="J113" s="83">
        <v>53245575.486062191</v>
      </c>
      <c r="K113" s="83">
        <v>32606038.567584004</v>
      </c>
      <c r="L113" s="83">
        <v>3072870.22</v>
      </c>
      <c r="M113" s="83">
        <v>6100393.9760099752</v>
      </c>
      <c r="N113" s="83">
        <f t="shared" si="25"/>
        <v>75714678.679999992</v>
      </c>
      <c r="O113" s="83">
        <v>32438752.999999993</v>
      </c>
      <c r="P113" s="83">
        <v>27679438.18</v>
      </c>
      <c r="Q113" s="83">
        <v>15596487.5</v>
      </c>
      <c r="R113" s="84">
        <v>1775390.4000000001</v>
      </c>
      <c r="S113" s="85">
        <f t="shared" si="30"/>
        <v>284795701.80965614</v>
      </c>
      <c r="T113" s="83">
        <f t="shared" si="33"/>
        <v>282284664.25987488</v>
      </c>
      <c r="U113" s="83">
        <f t="shared" si="34"/>
        <v>282284664.25987488</v>
      </c>
      <c r="V113" s="83">
        <v>238985733.17172289</v>
      </c>
      <c r="W113" s="85">
        <f t="shared" si="20"/>
        <v>43298931.088151999</v>
      </c>
      <c r="X113" s="83"/>
      <c r="Y113" s="83">
        <v>43298931.088151999</v>
      </c>
      <c r="Z113" s="83"/>
      <c r="AA113" s="85">
        <f t="shared" si="22"/>
        <v>238985733.17172289</v>
      </c>
      <c r="AB113" s="83">
        <v>38810148.299999997</v>
      </c>
      <c r="AC113" s="83"/>
      <c r="AD113" s="86">
        <f t="shared" si="31"/>
        <v>605890514.36953092</v>
      </c>
    </row>
    <row r="114" spans="1:95" s="87" customFormat="1" ht="18" customHeight="1" x14ac:dyDescent="0.3">
      <c r="A114" s="79">
        <f t="shared" si="32"/>
        <v>105</v>
      </c>
      <c r="B114" s="80" t="s">
        <v>110</v>
      </c>
      <c r="C114" s="93">
        <v>1304001</v>
      </c>
      <c r="D114" s="82"/>
      <c r="E114" s="83">
        <f t="shared" si="23"/>
        <v>0</v>
      </c>
      <c r="F114" s="83"/>
      <c r="G114" s="83"/>
      <c r="H114" s="83">
        <f t="shared" si="29"/>
        <v>2872357</v>
      </c>
      <c r="I114" s="83">
        <f t="shared" si="24"/>
        <v>0</v>
      </c>
      <c r="J114" s="83"/>
      <c r="K114" s="83"/>
      <c r="L114" s="83"/>
      <c r="M114" s="83"/>
      <c r="N114" s="83">
        <f t="shared" si="25"/>
        <v>2872357</v>
      </c>
      <c r="O114" s="83">
        <v>2872357</v>
      </c>
      <c r="P114" s="83"/>
      <c r="Q114" s="83"/>
      <c r="R114" s="84"/>
      <c r="S114" s="85">
        <f t="shared" si="30"/>
        <v>2872357</v>
      </c>
      <c r="T114" s="83">
        <f t="shared" si="33"/>
        <v>0</v>
      </c>
      <c r="U114" s="83">
        <f t="shared" si="34"/>
        <v>0</v>
      </c>
      <c r="V114" s="83"/>
      <c r="W114" s="85">
        <f t="shared" si="20"/>
        <v>0</v>
      </c>
      <c r="X114" s="83"/>
      <c r="Y114" s="83"/>
      <c r="Z114" s="83"/>
      <c r="AA114" s="85">
        <f t="shared" si="22"/>
        <v>0</v>
      </c>
      <c r="AB114" s="83"/>
      <c r="AC114" s="83"/>
      <c r="AD114" s="86">
        <f t="shared" si="31"/>
        <v>2872357</v>
      </c>
    </row>
    <row r="115" spans="1:95" s="87" customFormat="1" ht="18" customHeight="1" x14ac:dyDescent="0.3">
      <c r="A115" s="79">
        <f t="shared" si="32"/>
        <v>106</v>
      </c>
      <c r="B115" s="80" t="s">
        <v>121</v>
      </c>
      <c r="C115" s="93" t="s">
        <v>122</v>
      </c>
      <c r="D115" s="82"/>
      <c r="E115" s="83">
        <f t="shared" si="23"/>
        <v>0</v>
      </c>
      <c r="F115" s="83"/>
      <c r="G115" s="83"/>
      <c r="H115" s="83">
        <f t="shared" si="29"/>
        <v>280026.76799999998</v>
      </c>
      <c r="I115" s="83">
        <f t="shared" si="24"/>
        <v>0</v>
      </c>
      <c r="J115" s="83"/>
      <c r="K115" s="83"/>
      <c r="L115" s="83"/>
      <c r="M115" s="83"/>
      <c r="N115" s="83">
        <f t="shared" si="25"/>
        <v>280026.76799999998</v>
      </c>
      <c r="O115" s="83">
        <v>280026.76799999998</v>
      </c>
      <c r="P115" s="83"/>
      <c r="Q115" s="83"/>
      <c r="R115" s="84"/>
      <c r="S115" s="85">
        <f t="shared" si="30"/>
        <v>280026.76799999998</v>
      </c>
      <c r="T115" s="83">
        <f t="shared" si="33"/>
        <v>0</v>
      </c>
      <c r="U115" s="83">
        <f t="shared" si="34"/>
        <v>0</v>
      </c>
      <c r="V115" s="83"/>
      <c r="W115" s="85">
        <f t="shared" si="20"/>
        <v>0</v>
      </c>
      <c r="X115" s="83"/>
      <c r="Y115" s="83"/>
      <c r="Z115" s="83"/>
      <c r="AA115" s="85">
        <f t="shared" si="22"/>
        <v>0</v>
      </c>
      <c r="AB115" s="83"/>
      <c r="AC115" s="83"/>
      <c r="AD115" s="86">
        <f t="shared" si="31"/>
        <v>280026.76799999998</v>
      </c>
    </row>
    <row r="116" spans="1:95" s="87" customFormat="1" ht="36.75" customHeight="1" x14ac:dyDescent="0.3">
      <c r="A116" s="79">
        <f t="shared" si="32"/>
        <v>107</v>
      </c>
      <c r="B116" s="80" t="s">
        <v>111</v>
      </c>
      <c r="C116" s="93">
        <v>1343008</v>
      </c>
      <c r="D116" s="82">
        <v>1</v>
      </c>
      <c r="E116" s="83">
        <f t="shared" si="23"/>
        <v>41280167.57</v>
      </c>
      <c r="F116" s="83">
        <v>40871453.039999999</v>
      </c>
      <c r="G116" s="83">
        <v>408714.53</v>
      </c>
      <c r="H116" s="83">
        <f t="shared" si="29"/>
        <v>75092417.513842359</v>
      </c>
      <c r="I116" s="83">
        <f t="shared" si="24"/>
        <v>43886439.388052881</v>
      </c>
      <c r="J116" s="83">
        <v>27452986.514164887</v>
      </c>
      <c r="K116" s="83">
        <v>15209918.713888001</v>
      </c>
      <c r="L116" s="83">
        <v>1223534.1599999999</v>
      </c>
      <c r="M116" s="83">
        <v>1363806.3157894737</v>
      </c>
      <c r="N116" s="83">
        <f t="shared" si="25"/>
        <v>29842171.810000002</v>
      </c>
      <c r="O116" s="83">
        <f>19042210.8+11331.01</f>
        <v>19053541.810000002</v>
      </c>
      <c r="P116" s="83">
        <v>3883380</v>
      </c>
      <c r="Q116" s="83">
        <v>6905250</v>
      </c>
      <c r="R116" s="84">
        <v>16767576.000000002</v>
      </c>
      <c r="S116" s="85">
        <f t="shared" si="30"/>
        <v>133140161.08384237</v>
      </c>
      <c r="T116" s="83">
        <f t="shared" si="33"/>
        <v>161786811.99052796</v>
      </c>
      <c r="U116" s="83">
        <f t="shared" si="34"/>
        <v>161786811.99052796</v>
      </c>
      <c r="V116" s="83">
        <v>127631560.33151996</v>
      </c>
      <c r="W116" s="85">
        <f t="shared" si="20"/>
        <v>34155251.659007996</v>
      </c>
      <c r="X116" s="83">
        <v>18526723.488000002</v>
      </c>
      <c r="Y116" s="83">
        <v>15628528.171007998</v>
      </c>
      <c r="Z116" s="83"/>
      <c r="AA116" s="85">
        <f t="shared" si="22"/>
        <v>127631560.33151996</v>
      </c>
      <c r="AB116" s="83">
        <v>31490199</v>
      </c>
      <c r="AC116" s="83"/>
      <c r="AD116" s="86">
        <f t="shared" si="31"/>
        <v>326417172.07437032</v>
      </c>
    </row>
    <row r="117" spans="1:95" s="87" customFormat="1" ht="25.15" customHeight="1" x14ac:dyDescent="0.3">
      <c r="A117" s="79">
        <f t="shared" si="32"/>
        <v>108</v>
      </c>
      <c r="B117" s="88" t="s">
        <v>112</v>
      </c>
      <c r="C117" s="93">
        <v>1340010</v>
      </c>
      <c r="D117" s="82">
        <v>1</v>
      </c>
      <c r="E117" s="83">
        <f t="shared" si="23"/>
        <v>210248069.72999999</v>
      </c>
      <c r="F117" s="83">
        <v>208166405.66999999</v>
      </c>
      <c r="G117" s="83">
        <v>2081664.06</v>
      </c>
      <c r="H117" s="83">
        <f t="shared" si="29"/>
        <v>108257120.17573865</v>
      </c>
      <c r="I117" s="83">
        <f t="shared" si="24"/>
        <v>72721064.475738645</v>
      </c>
      <c r="J117" s="83">
        <v>43670124.195178315</v>
      </c>
      <c r="K117" s="83">
        <v>28140494.090560328</v>
      </c>
      <c r="L117" s="83">
        <v>910446.19</v>
      </c>
      <c r="M117" s="83">
        <v>1204873.9000000001</v>
      </c>
      <c r="N117" s="83">
        <f t="shared" si="25"/>
        <v>34331181.800000004</v>
      </c>
      <c r="O117" s="83">
        <v>8220403.0000000037</v>
      </c>
      <c r="P117" s="83">
        <v>5863903.7999999998</v>
      </c>
      <c r="Q117" s="83">
        <v>20246875</v>
      </c>
      <c r="R117" s="84">
        <v>16373044.800000003</v>
      </c>
      <c r="S117" s="85">
        <f t="shared" si="30"/>
        <v>334878234.70573866</v>
      </c>
      <c r="T117" s="83">
        <f t="shared" si="33"/>
        <v>208359478.1508424</v>
      </c>
      <c r="U117" s="83">
        <f t="shared" si="34"/>
        <v>208359478.1508424</v>
      </c>
      <c r="V117" s="83">
        <v>187789993.3108744</v>
      </c>
      <c r="W117" s="85">
        <f t="shared" si="20"/>
        <v>20569484.839968003</v>
      </c>
      <c r="X117" s="83">
        <v>12622426.447968002</v>
      </c>
      <c r="Y117" s="83">
        <v>7947058.392</v>
      </c>
      <c r="Z117" s="83"/>
      <c r="AA117" s="85">
        <f t="shared" si="22"/>
        <v>187789993.3108744</v>
      </c>
      <c r="AB117" s="83">
        <v>31957344</v>
      </c>
      <c r="AC117" s="83"/>
      <c r="AD117" s="86">
        <f t="shared" si="31"/>
        <v>575195056.85658109</v>
      </c>
    </row>
    <row r="118" spans="1:95" s="87" customFormat="1" ht="37.5" x14ac:dyDescent="0.3">
      <c r="A118" s="79">
        <f t="shared" si="32"/>
        <v>109</v>
      </c>
      <c r="B118" s="80" t="s">
        <v>113</v>
      </c>
      <c r="C118" s="93">
        <v>1343004</v>
      </c>
      <c r="D118" s="82"/>
      <c r="E118" s="83">
        <f t="shared" si="23"/>
        <v>131734184.78</v>
      </c>
      <c r="F118" s="83">
        <v>130429885.92</v>
      </c>
      <c r="G118" s="83">
        <v>1304298.8600000001</v>
      </c>
      <c r="H118" s="83">
        <f t="shared" si="29"/>
        <v>106821219.32329112</v>
      </c>
      <c r="I118" s="83">
        <f t="shared" si="24"/>
        <v>73862292.443291128</v>
      </c>
      <c r="J118" s="83">
        <v>43279087.661454327</v>
      </c>
      <c r="K118" s="83">
        <v>29244952.961836807</v>
      </c>
      <c r="L118" s="83">
        <v>1338251.82</v>
      </c>
      <c r="M118" s="83">
        <v>1121603</v>
      </c>
      <c r="N118" s="83">
        <f t="shared" si="25"/>
        <v>31837323.879999999</v>
      </c>
      <c r="O118" s="83">
        <f>6504898+30608.87</f>
        <v>6535506.8700000001</v>
      </c>
      <c r="P118" s="83">
        <v>8292310.7599999998</v>
      </c>
      <c r="Q118" s="83">
        <v>17009506.25</v>
      </c>
      <c r="R118" s="84">
        <v>7101561.6000000006</v>
      </c>
      <c r="S118" s="85">
        <f t="shared" si="30"/>
        <v>245656965.70329112</v>
      </c>
      <c r="T118" s="83">
        <f t="shared" si="33"/>
        <v>181833159.39128906</v>
      </c>
      <c r="U118" s="83">
        <f t="shared" si="34"/>
        <v>181833159.39128906</v>
      </c>
      <c r="V118" s="83">
        <v>164814196.25899705</v>
      </c>
      <c r="W118" s="85">
        <f t="shared" si="20"/>
        <v>17018963.132291999</v>
      </c>
      <c r="X118" s="83">
        <v>4397357.1599999992</v>
      </c>
      <c r="Y118" s="83">
        <v>12621605.972291999</v>
      </c>
      <c r="Z118" s="83"/>
      <c r="AA118" s="85">
        <f t="shared" si="22"/>
        <v>164814196.25899705</v>
      </c>
      <c r="AB118" s="83">
        <v>34527584</v>
      </c>
      <c r="AC118" s="83"/>
      <c r="AD118" s="86">
        <f t="shared" si="31"/>
        <v>462017709.09458017</v>
      </c>
    </row>
    <row r="119" spans="1:95" s="87" customFormat="1" ht="37.5" x14ac:dyDescent="0.3">
      <c r="A119" s="79">
        <f t="shared" si="32"/>
        <v>110</v>
      </c>
      <c r="B119" s="80" t="s">
        <v>114</v>
      </c>
      <c r="C119" s="93">
        <v>1343171</v>
      </c>
      <c r="D119" s="82">
        <v>1</v>
      </c>
      <c r="E119" s="83">
        <f t="shared" si="23"/>
        <v>120517777.58</v>
      </c>
      <c r="F119" s="83">
        <v>119324532.26000001</v>
      </c>
      <c r="G119" s="83">
        <v>1193245.32</v>
      </c>
      <c r="H119" s="83">
        <f t="shared" si="29"/>
        <v>71901045.142126933</v>
      </c>
      <c r="I119" s="83">
        <f t="shared" si="24"/>
        <v>41899251.642126933</v>
      </c>
      <c r="J119" s="83">
        <v>24890177.836325333</v>
      </c>
      <c r="K119" s="83">
        <v>15870387.245801602</v>
      </c>
      <c r="L119" s="83">
        <v>1138686.56</v>
      </c>
      <c r="M119" s="83">
        <v>727244.5</v>
      </c>
      <c r="N119" s="83">
        <f t="shared" si="25"/>
        <v>29274549</v>
      </c>
      <c r="O119" s="83">
        <v>8717794</v>
      </c>
      <c r="P119" s="83">
        <v>13591830</v>
      </c>
      <c r="Q119" s="83">
        <v>6964925</v>
      </c>
      <c r="R119" s="84">
        <v>29589840</v>
      </c>
      <c r="S119" s="85">
        <f t="shared" si="30"/>
        <v>222008662.72212693</v>
      </c>
      <c r="T119" s="83">
        <f t="shared" si="33"/>
        <v>121563811.8661519</v>
      </c>
      <c r="U119" s="83">
        <f t="shared" si="34"/>
        <v>121563811.8661519</v>
      </c>
      <c r="V119" s="83">
        <v>109331891.96837591</v>
      </c>
      <c r="W119" s="85">
        <f t="shared" si="20"/>
        <v>12231919.897775996</v>
      </c>
      <c r="X119" s="83">
        <v>8309452.2470279969</v>
      </c>
      <c r="Y119" s="83">
        <v>3922467.6507480005</v>
      </c>
      <c r="Z119" s="83"/>
      <c r="AA119" s="85">
        <f t="shared" si="22"/>
        <v>109331891.96837591</v>
      </c>
      <c r="AB119" s="83">
        <v>20006646</v>
      </c>
      <c r="AC119" s="83"/>
      <c r="AD119" s="86">
        <f>E119+H119+R119+T119+AB119+AC119</f>
        <v>363579120.58827883</v>
      </c>
    </row>
    <row r="120" spans="1:95" s="87" customFormat="1" ht="37.5" x14ac:dyDescent="0.3">
      <c r="A120" s="79">
        <f t="shared" si="32"/>
        <v>111</v>
      </c>
      <c r="B120" s="80" t="s">
        <v>115</v>
      </c>
      <c r="C120" s="93">
        <v>1340003</v>
      </c>
      <c r="D120" s="82"/>
      <c r="E120" s="83">
        <f t="shared" si="23"/>
        <v>44635143.310000002</v>
      </c>
      <c r="F120" s="83">
        <v>44193211.200000003</v>
      </c>
      <c r="G120" s="83">
        <v>441932.11</v>
      </c>
      <c r="H120" s="83">
        <f t="shared" si="29"/>
        <v>7626006.7171190009</v>
      </c>
      <c r="I120" s="83">
        <f t="shared" si="24"/>
        <v>4698374.0671190005</v>
      </c>
      <c r="J120" s="83">
        <v>2718986.9965398</v>
      </c>
      <c r="K120" s="83">
        <v>1820121.2805792002</v>
      </c>
      <c r="L120" s="83">
        <v>159265.79</v>
      </c>
      <c r="M120" s="83"/>
      <c r="N120" s="83">
        <f t="shared" si="25"/>
        <v>2927632.65</v>
      </c>
      <c r="O120" s="83">
        <v>964793</v>
      </c>
      <c r="P120" s="83">
        <v>699008.4</v>
      </c>
      <c r="Q120" s="83">
        <v>1263831.25</v>
      </c>
      <c r="R120" s="84"/>
      <c r="S120" s="85">
        <f t="shared" si="30"/>
        <v>52261150.027119003</v>
      </c>
      <c r="T120" s="83">
        <f t="shared" si="33"/>
        <v>11441056.601802999</v>
      </c>
      <c r="U120" s="83">
        <f t="shared" si="34"/>
        <v>11441056.601802999</v>
      </c>
      <c r="V120" s="83">
        <v>7878883.1150829997</v>
      </c>
      <c r="W120" s="85">
        <f t="shared" si="20"/>
        <v>3562173.4867199995</v>
      </c>
      <c r="X120" s="83">
        <v>2529498.6494999998</v>
      </c>
      <c r="Y120" s="83">
        <v>1032674.8372199998</v>
      </c>
      <c r="Z120" s="83"/>
      <c r="AA120" s="85">
        <f t="shared" si="22"/>
        <v>7878883.1150829997</v>
      </c>
      <c r="AB120" s="83">
        <v>2698599.2</v>
      </c>
      <c r="AC120" s="83"/>
      <c r="AD120" s="86">
        <f>E120+H120+R120+T120+AB120+AC120</f>
        <v>66400805.828922004</v>
      </c>
    </row>
    <row r="121" spans="1:95" s="87" customFormat="1" ht="19.7" customHeight="1" x14ac:dyDescent="0.3">
      <c r="A121" s="79">
        <f t="shared" si="32"/>
        <v>112</v>
      </c>
      <c r="B121" s="80" t="s">
        <v>116</v>
      </c>
      <c r="C121" s="93">
        <v>1340001</v>
      </c>
      <c r="D121" s="82"/>
      <c r="E121" s="83">
        <f t="shared" si="23"/>
        <v>45628140.340000004</v>
      </c>
      <c r="F121" s="83">
        <v>45176376.57</v>
      </c>
      <c r="G121" s="83">
        <v>451763.77</v>
      </c>
      <c r="H121" s="83">
        <f t="shared" si="29"/>
        <v>15835114.733768679</v>
      </c>
      <c r="I121" s="83">
        <f t="shared" si="24"/>
        <v>6927790.3537686802</v>
      </c>
      <c r="J121" s="83">
        <v>3969933.1249584402</v>
      </c>
      <c r="K121" s="83">
        <v>2798667.8288102397</v>
      </c>
      <c r="L121" s="83">
        <v>159189.4</v>
      </c>
      <c r="M121" s="83"/>
      <c r="N121" s="83">
        <f t="shared" si="25"/>
        <v>8907324.379999999</v>
      </c>
      <c r="O121" s="83">
        <v>4039380.4999999991</v>
      </c>
      <c r="P121" s="83">
        <v>3436480</v>
      </c>
      <c r="Q121" s="83">
        <v>1431463.88</v>
      </c>
      <c r="R121" s="84">
        <v>4975085.4000000004</v>
      </c>
      <c r="S121" s="85">
        <f t="shared" si="30"/>
        <v>66438340.473768681</v>
      </c>
      <c r="T121" s="83">
        <f t="shared" si="33"/>
        <v>58621431.288804591</v>
      </c>
      <c r="U121" s="83">
        <f t="shared" si="34"/>
        <v>58621431.288804591</v>
      </c>
      <c r="V121" s="83">
        <v>40184653.242624596</v>
      </c>
      <c r="W121" s="85">
        <f t="shared" si="20"/>
        <v>18436778.046179999</v>
      </c>
      <c r="X121" s="83">
        <v>17890452.57618</v>
      </c>
      <c r="Y121" s="83">
        <v>546325.47</v>
      </c>
      <c r="Z121" s="83"/>
      <c r="AA121" s="85">
        <f t="shared" si="22"/>
        <v>40184653.242624596</v>
      </c>
      <c r="AB121" s="83">
        <v>4134686.5</v>
      </c>
      <c r="AC121" s="83"/>
      <c r="AD121" s="86">
        <f t="shared" si="31"/>
        <v>129194458.26257327</v>
      </c>
    </row>
    <row r="122" spans="1:95" ht="19.7" customHeight="1" x14ac:dyDescent="0.3">
      <c r="A122" s="32">
        <f t="shared" si="32"/>
        <v>113</v>
      </c>
      <c r="B122" s="33" t="s">
        <v>117</v>
      </c>
      <c r="C122" s="40">
        <v>1340012</v>
      </c>
      <c r="D122" s="34"/>
      <c r="E122" s="35">
        <f t="shared" si="23"/>
        <v>167950416.16999999</v>
      </c>
      <c r="F122" s="35">
        <v>166287540.75999999</v>
      </c>
      <c r="G122" s="35">
        <v>1662875.41</v>
      </c>
      <c r="H122" s="35">
        <f t="shared" si="29"/>
        <v>39131113.061295956</v>
      </c>
      <c r="I122" s="35">
        <f t="shared" si="24"/>
        <v>22011721.223795958</v>
      </c>
      <c r="J122" s="35">
        <v>13661417.37622284</v>
      </c>
      <c r="K122" s="35">
        <v>7138551.7375731198</v>
      </c>
      <c r="L122" s="35">
        <v>1211752.1100000001</v>
      </c>
      <c r="M122" s="35">
        <v>157550.33749999999</v>
      </c>
      <c r="N122" s="35">
        <f t="shared" si="25"/>
        <v>16961841.5</v>
      </c>
      <c r="O122" s="35">
        <v>9424866</v>
      </c>
      <c r="P122" s="35">
        <v>5841619.5</v>
      </c>
      <c r="Q122" s="35">
        <v>1695356</v>
      </c>
      <c r="R122" s="36">
        <v>12674314.800000001</v>
      </c>
      <c r="S122" s="37">
        <f t="shared" si="30"/>
        <v>219755844.03129596</v>
      </c>
      <c r="T122" s="35">
        <f t="shared" si="33"/>
        <v>93174984.358687684</v>
      </c>
      <c r="U122" s="35">
        <f t="shared" si="34"/>
        <v>93174984.358687684</v>
      </c>
      <c r="V122" s="35">
        <v>74034883.942842484</v>
      </c>
      <c r="W122" s="37">
        <f t="shared" si="20"/>
        <v>19140100.415845197</v>
      </c>
      <c r="X122" s="35">
        <v>12052064.154877197</v>
      </c>
      <c r="Y122" s="35">
        <v>7088036.2609679997</v>
      </c>
      <c r="Z122" s="35"/>
      <c r="AA122" s="37">
        <f t="shared" si="22"/>
        <v>74034883.942842484</v>
      </c>
      <c r="AB122" s="35">
        <v>15811045.800000001</v>
      </c>
      <c r="AC122" s="35"/>
      <c r="AD122" s="38">
        <f t="shared" si="31"/>
        <v>328741874.18998367</v>
      </c>
      <c r="AE122" s="7" t="s">
        <v>185</v>
      </c>
    </row>
    <row r="123" spans="1:95" s="10" customFormat="1" ht="22.35" customHeight="1" x14ac:dyDescent="0.3">
      <c r="A123" s="41"/>
      <c r="B123" s="42" t="s">
        <v>190</v>
      </c>
      <c r="C123" s="43"/>
      <c r="D123" s="44">
        <f>SUM(D10:D122)</f>
        <v>23</v>
      </c>
      <c r="E123" s="37">
        <f t="shared" si="23"/>
        <v>3529919098.4300003</v>
      </c>
      <c r="F123" s="37">
        <f>SUM(F10:F122)</f>
        <v>3494969404.3900003</v>
      </c>
      <c r="G123" s="37">
        <f>SUM(G10:G122)</f>
        <v>34949694.039999999</v>
      </c>
      <c r="H123" s="38">
        <f>SUM(H10:H122)</f>
        <v>7817468222.3081751</v>
      </c>
      <c r="I123" s="38">
        <f t="shared" si="24"/>
        <v>2965551005.3737674</v>
      </c>
      <c r="J123" s="37">
        <f t="shared" ref="J123:Q123" si="35">SUM(J10:J122)</f>
        <v>1780939225.3620689</v>
      </c>
      <c r="K123" s="37">
        <f t="shared" si="35"/>
        <v>1084211470.9016986</v>
      </c>
      <c r="L123" s="38">
        <f t="shared" si="35"/>
        <v>100400309.11000003</v>
      </c>
      <c r="M123" s="37">
        <f t="shared" si="35"/>
        <v>1430559559.1464097</v>
      </c>
      <c r="N123" s="37">
        <f t="shared" si="35"/>
        <v>3421357657.7880011</v>
      </c>
      <c r="O123" s="37">
        <f t="shared" si="35"/>
        <v>2027214965.4979999</v>
      </c>
      <c r="P123" s="37">
        <f t="shared" si="35"/>
        <v>744838620.55999982</v>
      </c>
      <c r="Q123" s="38">
        <f t="shared" si="35"/>
        <v>649304071.73000002</v>
      </c>
      <c r="R123" s="39">
        <f>SUM(R10:R122)</f>
        <v>266887715.40000004</v>
      </c>
      <c r="S123" s="38">
        <f>SUM(S10:S122)</f>
        <v>11614275036.138174</v>
      </c>
      <c r="T123" s="37">
        <f>SUM(T10:T122)</f>
        <v>16483051936.88825</v>
      </c>
      <c r="U123" s="37">
        <f>SUM(U10:U122)</f>
        <v>15098117726.232653</v>
      </c>
      <c r="V123" s="37">
        <f>SUM(V10:V122)</f>
        <v>11708616141.496038</v>
      </c>
      <c r="W123" s="37">
        <f>X123+Y123</f>
        <v>3389501584.7366166</v>
      </c>
      <c r="X123" s="37">
        <f>SUM(X10:X122)</f>
        <v>1157477744.5518579</v>
      </c>
      <c r="Y123" s="37">
        <f>SUM(Y10:Y122)</f>
        <v>2232023840.1847587</v>
      </c>
      <c r="Z123" s="37">
        <f>SUM(Z10:Z122)</f>
        <v>1384934210.6555998</v>
      </c>
      <c r="AA123" s="37">
        <f t="shared" ref="AA123" si="36">V123+Z123</f>
        <v>13093550352.151638</v>
      </c>
      <c r="AB123" s="37">
        <f>SUM(AB10:AB122)</f>
        <v>1867821812</v>
      </c>
      <c r="AC123" s="37">
        <f>SUM(AC10:AC122)</f>
        <v>518727173.05000001</v>
      </c>
      <c r="AD123" s="37">
        <f>SUM(AD10:AD122)</f>
        <v>30483875958.076424</v>
      </c>
      <c r="AE123" s="45">
        <v>30458257190.245487</v>
      </c>
      <c r="AF123" s="46"/>
      <c r="AG123" s="47"/>
    </row>
    <row r="124" spans="1:95" s="10" customFormat="1" ht="22.35" hidden="1" customHeight="1" x14ac:dyDescent="0.3">
      <c r="A124" s="41"/>
      <c r="B124" s="42" t="s">
        <v>186</v>
      </c>
      <c r="C124" s="43"/>
      <c r="D124" s="44">
        <v>13</v>
      </c>
      <c r="E124" s="37">
        <v>3527585476.1000004</v>
      </c>
      <c r="F124" s="37">
        <v>3492658887.2300005</v>
      </c>
      <c r="G124" s="37">
        <v>34926588.869999997</v>
      </c>
      <c r="H124" s="38">
        <v>7800369695.1081743</v>
      </c>
      <c r="I124" s="38">
        <v>2965551005.3737674</v>
      </c>
      <c r="J124" s="37">
        <v>1780939225.3620689</v>
      </c>
      <c r="K124" s="37">
        <v>1084211470.9016986</v>
      </c>
      <c r="L124" s="38">
        <v>100400309.11000003</v>
      </c>
      <c r="M124" s="37">
        <v>1422953560.3564098</v>
      </c>
      <c r="N124" s="37">
        <v>3411865129.3780012</v>
      </c>
      <c r="O124" s="37">
        <v>2019201295.4279997</v>
      </c>
      <c r="P124" s="37">
        <v>745384447.81999981</v>
      </c>
      <c r="Q124" s="38">
        <v>647279386.13</v>
      </c>
      <c r="R124" s="39">
        <v>266887715.40000004</v>
      </c>
      <c r="S124" s="38">
        <v>11594842886.608175</v>
      </c>
      <c r="T124" s="37">
        <v>16476865318.587564</v>
      </c>
      <c r="U124" s="37">
        <v>15092033958.829569</v>
      </c>
      <c r="V124" s="37">
        <v>11755607166.048843</v>
      </c>
      <c r="W124" s="37">
        <v>3336426792.7807283</v>
      </c>
      <c r="X124" s="37">
        <v>1141804621.8864901</v>
      </c>
      <c r="Y124" s="37">
        <v>2194622170.894238</v>
      </c>
      <c r="Z124" s="37">
        <v>1384831359.7579999</v>
      </c>
      <c r="AA124" s="37">
        <v>13140438525.806843</v>
      </c>
      <c r="AB124" s="37">
        <v>1867821812</v>
      </c>
      <c r="AC124" s="37">
        <v>518727173.05000001</v>
      </c>
      <c r="AD124" s="37">
        <v>30458257190.245735</v>
      </c>
      <c r="AE124" s="45"/>
      <c r="AF124" s="46"/>
      <c r="AG124" s="47"/>
    </row>
    <row r="125" spans="1:95" s="10" customFormat="1" ht="22.35" hidden="1" customHeight="1" x14ac:dyDescent="0.3">
      <c r="A125" s="48"/>
      <c r="B125" s="49"/>
      <c r="C125" s="49"/>
      <c r="D125" s="50"/>
      <c r="E125" s="51">
        <f>E123-E124</f>
        <v>2333622.3299999237</v>
      </c>
      <c r="F125" s="51">
        <f t="shared" ref="F125:AD125" si="37">F123-F124</f>
        <v>2310517.1599998474</v>
      </c>
      <c r="G125" s="51">
        <f t="shared" si="37"/>
        <v>23105.170000001788</v>
      </c>
      <c r="H125" s="51">
        <f t="shared" si="37"/>
        <v>17098527.200000763</v>
      </c>
      <c r="I125" s="51">
        <f t="shared" si="37"/>
        <v>0</v>
      </c>
      <c r="J125" s="51">
        <f t="shared" si="37"/>
        <v>0</v>
      </c>
      <c r="K125" s="51">
        <f t="shared" si="37"/>
        <v>0</v>
      </c>
      <c r="L125" s="51">
        <f t="shared" si="37"/>
        <v>0</v>
      </c>
      <c r="M125" s="51">
        <f t="shared" si="37"/>
        <v>7605998.7899999619</v>
      </c>
      <c r="N125" s="51">
        <f t="shared" si="37"/>
        <v>9492528.4099998474</v>
      </c>
      <c r="O125" s="51">
        <f t="shared" si="37"/>
        <v>8013670.0700001717</v>
      </c>
      <c r="P125" s="51">
        <f t="shared" si="37"/>
        <v>-545827.25999999046</v>
      </c>
      <c r="Q125" s="51">
        <f t="shared" si="37"/>
        <v>2024685.6000000238</v>
      </c>
      <c r="R125" s="51">
        <f t="shared" si="37"/>
        <v>0</v>
      </c>
      <c r="S125" s="51">
        <f t="shared" si="37"/>
        <v>19432149.529998779</v>
      </c>
      <c r="T125" s="51">
        <f t="shared" si="37"/>
        <v>6186618.3006858826</v>
      </c>
      <c r="U125" s="51">
        <f t="shared" si="37"/>
        <v>6083767.4030838013</v>
      </c>
      <c r="V125" s="51">
        <f t="shared" si="37"/>
        <v>-46991024.552804947</v>
      </c>
      <c r="W125" s="51">
        <f t="shared" si="37"/>
        <v>53074791.955888271</v>
      </c>
      <c r="X125" s="51">
        <f t="shared" si="37"/>
        <v>15673122.665367842</v>
      </c>
      <c r="Y125" s="51">
        <f t="shared" si="37"/>
        <v>37401669.290520668</v>
      </c>
      <c r="Z125" s="51">
        <f t="shared" si="37"/>
        <v>102850.89759993553</v>
      </c>
      <c r="AA125" s="51">
        <f t="shared" si="37"/>
        <v>-46888173.655204773</v>
      </c>
      <c r="AB125" s="51">
        <f t="shared" si="37"/>
        <v>0</v>
      </c>
      <c r="AC125" s="51">
        <f t="shared" si="37"/>
        <v>0</v>
      </c>
      <c r="AD125" s="51">
        <f t="shared" si="37"/>
        <v>25618767.830688477</v>
      </c>
      <c r="AE125" s="45"/>
      <c r="AF125" s="46"/>
      <c r="AG125" s="47"/>
    </row>
    <row r="126" spans="1:95" s="52" customFormat="1" ht="36" customHeight="1" x14ac:dyDescent="0.3">
      <c r="B126" s="53" t="s">
        <v>187</v>
      </c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S126" s="54"/>
      <c r="V126" s="55"/>
      <c r="X126" s="55"/>
      <c r="Y126" s="55"/>
      <c r="Z126" s="55"/>
      <c r="AD126" s="56"/>
      <c r="AX126" s="57"/>
      <c r="CK126" s="58"/>
      <c r="CQ126" s="58"/>
    </row>
    <row r="127" spans="1:95" s="52" customFormat="1" ht="38.25" customHeight="1" x14ac:dyDescent="0.3">
      <c r="B127" s="63" t="s">
        <v>191</v>
      </c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W127" s="54"/>
      <c r="CQ127" s="58"/>
    </row>
    <row r="128" spans="1:95" x14ac:dyDescent="0.3">
      <c r="S128" s="46"/>
      <c r="V128" s="45"/>
      <c r="W128" s="45"/>
      <c r="X128" s="45"/>
      <c r="Y128" s="45"/>
      <c r="Z128" s="45"/>
      <c r="AC128" s="45"/>
    </row>
    <row r="129" spans="19:19" x14ac:dyDescent="0.3">
      <c r="S129" s="59"/>
    </row>
  </sheetData>
  <mergeCells count="13">
    <mergeCell ref="U1:U2"/>
    <mergeCell ref="P6:P7"/>
    <mergeCell ref="H1:H2"/>
    <mergeCell ref="M1:P3"/>
    <mergeCell ref="Q6:Q7"/>
    <mergeCell ref="B4:AD4"/>
    <mergeCell ref="AB1:AE1"/>
    <mergeCell ref="B127:AD127"/>
    <mergeCell ref="A6:A7"/>
    <mergeCell ref="B6:B7"/>
    <mergeCell ref="C6:C7"/>
    <mergeCell ref="D6:D7"/>
    <mergeCell ref="O6:O7"/>
  </mergeCells>
  <pageMargins left="0.19685039370078741" right="0" top="0" bottom="0" header="0.43307086614173229" footer="0.11811023622047245"/>
  <pageSetup paperSize="9" scale="5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(2023)</vt:lpstr>
      <vt:lpstr>'план.ст-ть (2023)'!Заголовки_для_печати</vt:lpstr>
      <vt:lpstr>'план.ст-ть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2023-04-20T01:41:07Z</cp:lastPrinted>
  <dcterms:created xsi:type="dcterms:W3CDTF">2022-01-27T01:40:47Z</dcterms:created>
  <dcterms:modified xsi:type="dcterms:W3CDTF">2023-06-05T05:09:13Z</dcterms:modified>
</cp:coreProperties>
</file>